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nemx-my.sharepoint.com/personal/lrodas_cne_gob_mx/Documents/Documentos/PORTEO RENOVABLE/2026/Febrero 2026/"/>
    </mc:Choice>
  </mc:AlternateContent>
  <xr:revisionPtr revIDLastSave="193" documentId="8_{3F26D285-316C-44BD-A58F-B39525EDB7E6}" xr6:coauthVersionLast="47" xr6:coauthVersionMax="47" xr10:uidLastSave="{E13041FD-B009-4722-8CB4-85FC6664FCAB}"/>
  <bookViews>
    <workbookView xWindow="-120" yWindow="-120" windowWidth="20730" windowHeight="11040" tabRatio="852" xr2:uid="{00000000-000D-0000-FFFF-FFFF00000000}"/>
  </bookViews>
  <sheets>
    <sheet name="Contenido" sheetId="17" r:id="rId1"/>
    <sheet name="Cargos Transmisión Renovables" sheetId="9" r:id="rId2"/>
    <sheet name="Insumos (I) " sheetId="7" r:id="rId3"/>
    <sheet name="Insumos (P) " sheetId="8" r:id="rId4"/>
    <sheet name="Insumos (SC) " sheetId="14" r:id="rId5"/>
    <sheet name="Insumos (CFAC)" sheetId="25" r:id="rId6"/>
    <sheet name="Actualización cargos" sheetId="22" r:id="rId7"/>
    <sheet name="Factor de Ajuste" sheetId="19" r:id="rId8"/>
    <sheet name="INPP base jul 2019" sheetId="23" r:id="rId9"/>
    <sheet name="Delta" sheetId="24" r:id="rId10"/>
  </sheets>
  <definedNames>
    <definedName name="_xlnm._FilterDatabase" localSheetId="7" hidden="1">'Factor de Ajuste'!#REF!</definedName>
    <definedName name="_xlnm.Print_Area" localSheetId="0">Contenido!$A$1:$Q$27</definedName>
    <definedName name="_xlnm.Print_Area" localSheetId="5">'Insumos (CFAC)'!$A$7:$G$12</definedName>
    <definedName name="_xlnm.Print_Area" localSheetId="3">'Insumos (P) '!$A$1:$R$57</definedName>
    <definedName name="_xlnm.Print_Area" localSheetId="4">'Insumos (SC) '!$A$7:$E$13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5" i="22" l="1"/>
  <c r="F95" i="22" s="1"/>
  <c r="O142" i="19"/>
  <c r="P144" i="19" s="1"/>
  <c r="N144" i="19"/>
  <c r="M144" i="19"/>
  <c r="L144" i="19"/>
  <c r="K144" i="19"/>
  <c r="J144" i="19"/>
  <c r="I144" i="19"/>
  <c r="H144" i="19"/>
  <c r="G144" i="19"/>
  <c r="F144" i="19"/>
  <c r="E144" i="19"/>
  <c r="D144" i="19"/>
  <c r="C144" i="19"/>
  <c r="N143" i="19"/>
  <c r="M143" i="19"/>
  <c r="L143" i="19"/>
  <c r="K143" i="19"/>
  <c r="J143" i="19"/>
  <c r="I143" i="19"/>
  <c r="H143" i="19"/>
  <c r="G143" i="19"/>
  <c r="F143" i="19"/>
  <c r="E143" i="19"/>
  <c r="D143" i="19"/>
  <c r="C143" i="19"/>
  <c r="N141" i="19"/>
  <c r="M141" i="19"/>
  <c r="L141" i="19"/>
  <c r="K141" i="19"/>
  <c r="J141" i="19"/>
  <c r="I141" i="19"/>
  <c r="H141" i="19"/>
  <c r="G141" i="19"/>
  <c r="F141" i="19"/>
  <c r="E141" i="19"/>
  <c r="D141" i="19"/>
  <c r="C141" i="19"/>
  <c r="N142" i="19"/>
  <c r="M142" i="19"/>
  <c r="L142" i="19"/>
  <c r="K142" i="19"/>
  <c r="J142" i="19"/>
  <c r="I142" i="19"/>
  <c r="H142" i="19"/>
  <c r="G142" i="19"/>
  <c r="F142" i="19"/>
  <c r="E142" i="19"/>
  <c r="D142" i="19"/>
  <c r="C142" i="19"/>
  <c r="C140" i="19"/>
  <c r="N140" i="19"/>
  <c r="M140" i="19"/>
  <c r="L140" i="19"/>
  <c r="K140" i="19"/>
  <c r="J140" i="19"/>
  <c r="I140" i="19"/>
  <c r="H140" i="19"/>
  <c r="G140" i="19"/>
  <c r="F140" i="19"/>
  <c r="E140" i="19"/>
  <c r="D140" i="19"/>
  <c r="N139" i="19"/>
  <c r="M139" i="19"/>
  <c r="L139" i="19"/>
  <c r="K139" i="19"/>
  <c r="J139" i="19"/>
  <c r="I139" i="19"/>
  <c r="H139" i="19"/>
  <c r="G139" i="19"/>
  <c r="F139" i="19"/>
  <c r="E139" i="19"/>
  <c r="D139" i="19"/>
  <c r="C139" i="19"/>
  <c r="N138" i="19"/>
  <c r="M138" i="19"/>
  <c r="L138" i="19"/>
  <c r="K138" i="19"/>
  <c r="J138" i="19"/>
  <c r="I138" i="19"/>
  <c r="H138" i="19"/>
  <c r="G138" i="19"/>
  <c r="F138" i="19"/>
  <c r="E138" i="19"/>
  <c r="D138" i="19"/>
  <c r="C138" i="19"/>
  <c r="D95" i="22" l="1"/>
  <c r="E95" i="22"/>
  <c r="N137" i="19"/>
  <c r="M137" i="19"/>
  <c r="L137" i="19"/>
  <c r="K137" i="19"/>
  <c r="J137" i="19"/>
  <c r="I137" i="19"/>
  <c r="H137" i="19"/>
  <c r="G137" i="19"/>
  <c r="F137" i="19"/>
  <c r="E137" i="19"/>
  <c r="D137" i="19"/>
  <c r="C137" i="19"/>
  <c r="N136" i="19"/>
  <c r="M136" i="19"/>
  <c r="L136" i="19"/>
  <c r="K136" i="19"/>
  <c r="J136" i="19"/>
  <c r="I136" i="19"/>
  <c r="H136" i="19"/>
  <c r="G136" i="19"/>
  <c r="F136" i="19"/>
  <c r="E136" i="19"/>
  <c r="D136" i="19"/>
  <c r="C136" i="19"/>
  <c r="N135" i="19"/>
  <c r="M135" i="19"/>
  <c r="L135" i="19"/>
  <c r="K135" i="19"/>
  <c r="J135" i="19"/>
  <c r="I135" i="19"/>
  <c r="H135" i="19"/>
  <c r="G135" i="19"/>
  <c r="F135" i="19"/>
  <c r="E135" i="19"/>
  <c r="D135" i="19"/>
  <c r="C135" i="19"/>
  <c r="N134" i="19"/>
  <c r="M134" i="19"/>
  <c r="L134" i="19"/>
  <c r="K134" i="19"/>
  <c r="J134" i="19"/>
  <c r="I134" i="19"/>
  <c r="H134" i="19"/>
  <c r="G134" i="19"/>
  <c r="F134" i="19"/>
  <c r="E134" i="19"/>
  <c r="D134" i="19"/>
  <c r="C134" i="19"/>
  <c r="N133" i="19"/>
  <c r="M133" i="19"/>
  <c r="L133" i="19"/>
  <c r="K133" i="19"/>
  <c r="J133" i="19"/>
  <c r="I133" i="19"/>
  <c r="H133" i="19"/>
  <c r="G133" i="19"/>
  <c r="F133" i="19"/>
  <c r="E133" i="19"/>
  <c r="D133" i="19"/>
  <c r="C133" i="19"/>
  <c r="N132" i="19"/>
  <c r="M132" i="19"/>
  <c r="L132" i="19"/>
  <c r="K132" i="19"/>
  <c r="J132" i="19"/>
  <c r="I132" i="19"/>
  <c r="H132" i="19"/>
  <c r="G132" i="19"/>
  <c r="F132" i="19"/>
  <c r="E132" i="19"/>
  <c r="D132" i="19"/>
  <c r="C132" i="19"/>
  <c r="N129" i="19"/>
  <c r="M129" i="19"/>
  <c r="L129" i="19"/>
  <c r="K129" i="19"/>
  <c r="J129" i="19"/>
  <c r="I129" i="19"/>
  <c r="H129" i="19"/>
  <c r="G129" i="19"/>
  <c r="F129" i="19"/>
  <c r="E129" i="19"/>
  <c r="D129" i="19"/>
  <c r="C129" i="19"/>
  <c r="N131" i="19"/>
  <c r="M131" i="19"/>
  <c r="L131" i="19"/>
  <c r="K131" i="19"/>
  <c r="J131" i="19"/>
  <c r="I131" i="19"/>
  <c r="H131" i="19"/>
  <c r="G131" i="19"/>
  <c r="F131" i="19"/>
  <c r="E131" i="19"/>
  <c r="D131" i="19"/>
  <c r="C131" i="19"/>
  <c r="N130" i="19"/>
  <c r="M130" i="19"/>
  <c r="L130" i="19"/>
  <c r="K130" i="19"/>
  <c r="J130" i="19"/>
  <c r="I130" i="19"/>
  <c r="H130" i="19"/>
  <c r="G130" i="19"/>
  <c r="F130" i="19"/>
  <c r="E130" i="19"/>
  <c r="D130" i="19"/>
  <c r="C130" i="19"/>
  <c r="N128" i="19"/>
  <c r="M128" i="19"/>
  <c r="L128" i="19"/>
  <c r="K128" i="19"/>
  <c r="J128" i="19"/>
  <c r="I128" i="19"/>
  <c r="H128" i="19"/>
  <c r="G128" i="19"/>
  <c r="F128" i="19"/>
  <c r="E128" i="19"/>
  <c r="D128" i="19"/>
  <c r="C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N126" i="19" l="1"/>
  <c r="M126" i="19"/>
  <c r="L126" i="19"/>
  <c r="K126" i="19"/>
  <c r="J126" i="19"/>
  <c r="I126" i="19"/>
  <c r="H126" i="19"/>
  <c r="G126" i="19"/>
  <c r="F126" i="19"/>
  <c r="E126" i="19"/>
  <c r="D126" i="19"/>
  <c r="C126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N124" i="19"/>
  <c r="M124" i="19"/>
  <c r="L124" i="19"/>
  <c r="K124" i="19"/>
  <c r="J124" i="19"/>
  <c r="I124" i="19"/>
  <c r="H124" i="19"/>
  <c r="G124" i="19"/>
  <c r="F124" i="19"/>
  <c r="E124" i="19"/>
  <c r="D124" i="19"/>
  <c r="C124" i="19"/>
  <c r="N123" i="19"/>
  <c r="M123" i="19"/>
  <c r="L123" i="19"/>
  <c r="K123" i="19"/>
  <c r="J123" i="19"/>
  <c r="I123" i="19"/>
  <c r="H123" i="19"/>
  <c r="G123" i="19"/>
  <c r="F123" i="19"/>
  <c r="E123" i="19"/>
  <c r="D123" i="19"/>
  <c r="C123" i="19"/>
  <c r="N122" i="19"/>
  <c r="M122" i="19"/>
  <c r="L122" i="19"/>
  <c r="K122" i="19"/>
  <c r="J122" i="19"/>
  <c r="I122" i="19"/>
  <c r="H122" i="19"/>
  <c r="G122" i="19"/>
  <c r="F122" i="19"/>
  <c r="E122" i="19"/>
  <c r="D122" i="19"/>
  <c r="C122" i="19"/>
  <c r="C121" i="19"/>
  <c r="C120" i="19"/>
  <c r="N121" i="19"/>
  <c r="M121" i="19"/>
  <c r="L121" i="19"/>
  <c r="K121" i="19"/>
  <c r="J121" i="19"/>
  <c r="I121" i="19"/>
  <c r="H121" i="19"/>
  <c r="G121" i="19"/>
  <c r="F121" i="19"/>
  <c r="E121" i="19"/>
  <c r="D121" i="19"/>
  <c r="C118" i="19"/>
  <c r="N118" i="19"/>
  <c r="M118" i="19"/>
  <c r="L118" i="19"/>
  <c r="K118" i="19"/>
  <c r="J118" i="19"/>
  <c r="I118" i="19"/>
  <c r="H118" i="19"/>
  <c r="G118" i="19"/>
  <c r="F118" i="19"/>
  <c r="E118" i="19"/>
  <c r="D118" i="19"/>
  <c r="N120" i="19"/>
  <c r="M120" i="19"/>
  <c r="L120" i="19"/>
  <c r="K120" i="19"/>
  <c r="J120" i="19"/>
  <c r="I120" i="19"/>
  <c r="H120" i="19"/>
  <c r="G120" i="19"/>
  <c r="F120" i="19"/>
  <c r="E120" i="19"/>
  <c r="D120" i="19"/>
  <c r="N119" i="19"/>
  <c r="M119" i="19"/>
  <c r="L119" i="19"/>
  <c r="K119" i="19"/>
  <c r="J119" i="19"/>
  <c r="I119" i="19"/>
  <c r="H119" i="19"/>
  <c r="G119" i="19"/>
  <c r="F119" i="19"/>
  <c r="E119" i="19"/>
  <c r="D119" i="19"/>
  <c r="C119" i="19"/>
  <c r="N117" i="19"/>
  <c r="M117" i="19"/>
  <c r="L117" i="19"/>
  <c r="K117" i="19"/>
  <c r="J117" i="19"/>
  <c r="I117" i="19"/>
  <c r="H117" i="19"/>
  <c r="G117" i="19"/>
  <c r="F117" i="19"/>
  <c r="E117" i="19"/>
  <c r="D117" i="19"/>
  <c r="C117" i="19"/>
  <c r="N116" i="19"/>
  <c r="M116" i="19"/>
  <c r="L116" i="19"/>
  <c r="K116" i="19"/>
  <c r="J116" i="19"/>
  <c r="I116" i="19"/>
  <c r="H116" i="19"/>
  <c r="G116" i="19"/>
  <c r="F116" i="19"/>
  <c r="E116" i="19"/>
  <c r="D116" i="19"/>
  <c r="C116" i="19"/>
  <c r="N115" i="19"/>
  <c r="M115" i="19"/>
  <c r="L115" i="19"/>
  <c r="K115" i="19"/>
  <c r="J115" i="19"/>
  <c r="I115" i="19"/>
  <c r="H115" i="19"/>
  <c r="G115" i="19"/>
  <c r="F115" i="19"/>
  <c r="E115" i="19"/>
  <c r="D115" i="19"/>
  <c r="C115" i="19"/>
  <c r="C113" i="19"/>
  <c r="D113" i="19"/>
  <c r="E113" i="19"/>
  <c r="F113" i="19"/>
  <c r="G113" i="19"/>
  <c r="H113" i="19"/>
  <c r="I113" i="19"/>
  <c r="J113" i="19"/>
  <c r="K113" i="19"/>
  <c r="L113" i="19"/>
  <c r="M113" i="19"/>
  <c r="N113" i="19"/>
  <c r="C114" i="19"/>
  <c r="D114" i="19"/>
  <c r="E114" i="19"/>
  <c r="F114" i="19"/>
  <c r="G114" i="19"/>
  <c r="H114" i="19"/>
  <c r="I114" i="19"/>
  <c r="J114" i="19"/>
  <c r="K114" i="19"/>
  <c r="L114" i="19"/>
  <c r="M114" i="19"/>
  <c r="N114" i="19"/>
  <c r="C111" i="19"/>
  <c r="N112" i="19"/>
  <c r="M112" i="19"/>
  <c r="L112" i="19"/>
  <c r="K112" i="19"/>
  <c r="J112" i="19"/>
  <c r="I112" i="19"/>
  <c r="H112" i="19"/>
  <c r="G112" i="19"/>
  <c r="F112" i="19"/>
  <c r="E112" i="19"/>
  <c r="D112" i="19"/>
  <c r="C112" i="19"/>
  <c r="N111" i="19"/>
  <c r="M111" i="19"/>
  <c r="L111" i="19"/>
  <c r="K111" i="19"/>
  <c r="J111" i="19"/>
  <c r="I111" i="19"/>
  <c r="H111" i="19"/>
  <c r="G111" i="19"/>
  <c r="F111" i="19"/>
  <c r="E111" i="19"/>
  <c r="D111" i="19"/>
  <c r="N110" i="19"/>
  <c r="M110" i="19"/>
  <c r="L110" i="19"/>
  <c r="K110" i="19"/>
  <c r="J110" i="19"/>
  <c r="I110" i="19"/>
  <c r="H110" i="19"/>
  <c r="G110" i="19"/>
  <c r="F110" i="19"/>
  <c r="E110" i="19"/>
  <c r="D110" i="19"/>
  <c r="C110" i="19"/>
  <c r="N109" i="19" l="1"/>
  <c r="M109" i="19"/>
  <c r="L109" i="19"/>
  <c r="K109" i="19"/>
  <c r="J109" i="19"/>
  <c r="I109" i="19"/>
  <c r="H109" i="19"/>
  <c r="G109" i="19"/>
  <c r="F109" i="19"/>
  <c r="E109" i="19"/>
  <c r="D109" i="19"/>
  <c r="C109" i="19"/>
  <c r="C108" i="19" l="1"/>
  <c r="D108" i="19"/>
  <c r="E108" i="19"/>
  <c r="F108" i="19"/>
  <c r="G108" i="19"/>
  <c r="H108" i="19"/>
  <c r="I108" i="19"/>
  <c r="J108" i="19"/>
  <c r="K108" i="19"/>
  <c r="L108" i="19"/>
  <c r="M108" i="19"/>
  <c r="N108" i="19"/>
  <c r="N107" i="19"/>
  <c r="M107" i="19"/>
  <c r="L107" i="19"/>
  <c r="K107" i="19"/>
  <c r="J107" i="19"/>
  <c r="I107" i="19"/>
  <c r="H107" i="19"/>
  <c r="G107" i="19"/>
  <c r="F107" i="19"/>
  <c r="E107" i="19"/>
  <c r="D107" i="19"/>
  <c r="C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C105" i="19"/>
  <c r="D105" i="19"/>
  <c r="E105" i="19"/>
  <c r="F105" i="19"/>
  <c r="G105" i="19"/>
  <c r="H105" i="19"/>
  <c r="I105" i="19"/>
  <c r="J105" i="19"/>
  <c r="K105" i="19"/>
  <c r="L105" i="19"/>
  <c r="M105" i="19"/>
  <c r="N105" i="19"/>
  <c r="C104" i="19"/>
  <c r="D104" i="19"/>
  <c r="E104" i="19"/>
  <c r="F104" i="19"/>
  <c r="G104" i="19"/>
  <c r="H104" i="19"/>
  <c r="I104" i="19"/>
  <c r="J104" i="19"/>
  <c r="K104" i="19"/>
  <c r="L104" i="19"/>
  <c r="M104" i="19"/>
  <c r="N104" i="19"/>
  <c r="D103" i="19"/>
  <c r="E103" i="19"/>
  <c r="F103" i="19"/>
  <c r="G103" i="19"/>
  <c r="H103" i="19"/>
  <c r="I103" i="19"/>
  <c r="J103" i="19"/>
  <c r="K103" i="19"/>
  <c r="L103" i="19"/>
  <c r="M103" i="19"/>
  <c r="N103" i="19"/>
  <c r="C103" i="19"/>
  <c r="C101" i="19"/>
  <c r="D101" i="19"/>
  <c r="E101" i="19"/>
  <c r="F101" i="19"/>
  <c r="G101" i="19"/>
  <c r="H101" i="19"/>
  <c r="I101" i="19"/>
  <c r="J101" i="19"/>
  <c r="K101" i="19"/>
  <c r="L101" i="19"/>
  <c r="M101" i="19"/>
  <c r="N101" i="19"/>
  <c r="C102" i="19"/>
  <c r="D102" i="19"/>
  <c r="E102" i="19"/>
  <c r="F102" i="19"/>
  <c r="G102" i="19"/>
  <c r="H102" i="19"/>
  <c r="I102" i="19"/>
  <c r="J102" i="19"/>
  <c r="K102" i="19"/>
  <c r="L102" i="19"/>
  <c r="M102" i="19"/>
  <c r="N102" i="19"/>
  <c r="D100" i="19"/>
  <c r="E100" i="19"/>
  <c r="F100" i="19"/>
  <c r="G100" i="19"/>
  <c r="H100" i="19"/>
  <c r="I100" i="19"/>
  <c r="J100" i="19"/>
  <c r="K100" i="19"/>
  <c r="L100" i="19"/>
  <c r="M100" i="19"/>
  <c r="N100" i="19"/>
  <c r="C100" i="19"/>
  <c r="N99" i="19"/>
  <c r="M99" i="19"/>
  <c r="L99" i="19"/>
  <c r="K99" i="19"/>
  <c r="J99" i="19"/>
  <c r="I99" i="19"/>
  <c r="H99" i="19"/>
  <c r="G99" i="19"/>
  <c r="F99" i="19"/>
  <c r="E99" i="19"/>
  <c r="D99" i="19"/>
  <c r="C99" i="19"/>
  <c r="N98" i="19" l="1"/>
  <c r="M98" i="19"/>
  <c r="L98" i="19"/>
  <c r="K98" i="19"/>
  <c r="J98" i="19"/>
  <c r="I98" i="19"/>
  <c r="H98" i="19"/>
  <c r="G98" i="19"/>
  <c r="F98" i="19"/>
  <c r="E98" i="19"/>
  <c r="D98" i="19"/>
  <c r="C98" i="19"/>
  <c r="C97" i="19"/>
  <c r="D97" i="19"/>
  <c r="E97" i="19"/>
  <c r="F97" i="19"/>
  <c r="G97" i="19"/>
  <c r="H97" i="19"/>
  <c r="I97" i="19"/>
  <c r="J97" i="19"/>
  <c r="K97" i="19"/>
  <c r="L97" i="19"/>
  <c r="M97" i="19"/>
  <c r="N97" i="19"/>
  <c r="C96" i="19"/>
  <c r="D96" i="19"/>
  <c r="E96" i="19"/>
  <c r="F96" i="19"/>
  <c r="G96" i="19"/>
  <c r="H96" i="19"/>
  <c r="I96" i="19"/>
  <c r="J96" i="19"/>
  <c r="K96" i="19"/>
  <c r="L96" i="19"/>
  <c r="M96" i="19"/>
  <c r="N96" i="19"/>
  <c r="C95" i="19" l="1"/>
  <c r="D95" i="19"/>
  <c r="E95" i="19"/>
  <c r="D94" i="19"/>
  <c r="E94" i="19"/>
  <c r="N95" i="19"/>
  <c r="M95" i="19"/>
  <c r="L95" i="19"/>
  <c r="K95" i="19"/>
  <c r="J95" i="19"/>
  <c r="I95" i="19"/>
  <c r="H95" i="19"/>
  <c r="G95" i="19"/>
  <c r="F95" i="19"/>
  <c r="C94" i="19"/>
  <c r="F94" i="19"/>
  <c r="G94" i="19"/>
  <c r="H94" i="19"/>
  <c r="I94" i="19"/>
  <c r="J94" i="19"/>
  <c r="K94" i="19"/>
  <c r="L94" i="19"/>
  <c r="M94" i="19"/>
  <c r="N94" i="19"/>
  <c r="C20" i="7"/>
  <c r="C29" i="7"/>
  <c r="F36" i="7"/>
  <c r="F37" i="7"/>
  <c r="F39" i="7" s="1"/>
  <c r="C42" i="7" s="1"/>
  <c r="F38" i="7"/>
  <c r="G36" i="7"/>
  <c r="G37" i="7"/>
  <c r="G38" i="7"/>
  <c r="C56" i="8"/>
  <c r="C53" i="8" s="1"/>
  <c r="D9" i="8" s="1"/>
  <c r="E9" i="9"/>
  <c r="C17" i="25"/>
  <c r="C23" i="25" s="1"/>
  <c r="F26" i="25"/>
  <c r="C92" i="19"/>
  <c r="D92" i="19"/>
  <c r="E92" i="19"/>
  <c r="F92" i="19"/>
  <c r="G92" i="19"/>
  <c r="H92" i="19"/>
  <c r="I92" i="19"/>
  <c r="J92" i="19"/>
  <c r="K92" i="19"/>
  <c r="L92" i="19"/>
  <c r="M92" i="19"/>
  <c r="N92" i="19"/>
  <c r="C93" i="19"/>
  <c r="D93" i="19"/>
  <c r="E93" i="19"/>
  <c r="F93" i="19"/>
  <c r="G93" i="19"/>
  <c r="H93" i="19"/>
  <c r="I93" i="19"/>
  <c r="J93" i="19"/>
  <c r="K93" i="19"/>
  <c r="L93" i="19"/>
  <c r="M93" i="19"/>
  <c r="N93" i="19"/>
  <c r="C91" i="19"/>
  <c r="D91" i="19"/>
  <c r="E91" i="19"/>
  <c r="F91" i="19"/>
  <c r="G91" i="19"/>
  <c r="H91" i="19"/>
  <c r="I91" i="19"/>
  <c r="J91" i="19"/>
  <c r="K91" i="19"/>
  <c r="L91" i="19"/>
  <c r="M91" i="19"/>
  <c r="N91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C89" i="19"/>
  <c r="N89" i="19"/>
  <c r="M89" i="19"/>
  <c r="L89" i="19"/>
  <c r="K89" i="19"/>
  <c r="J89" i="19"/>
  <c r="I89" i="19"/>
  <c r="H89" i="19"/>
  <c r="G89" i="19"/>
  <c r="F89" i="19"/>
  <c r="E89" i="19"/>
  <c r="D89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N84" i="19"/>
  <c r="C84" i="19"/>
  <c r="M84" i="19"/>
  <c r="L84" i="19"/>
  <c r="K84" i="19"/>
  <c r="J84" i="19"/>
  <c r="I84" i="19"/>
  <c r="H84" i="19"/>
  <c r="G84" i="19"/>
  <c r="F84" i="19"/>
  <c r="E84" i="19"/>
  <c r="D84" i="19"/>
  <c r="N83" i="19"/>
  <c r="C83" i="19"/>
  <c r="D83" i="19"/>
  <c r="E83" i="19"/>
  <c r="F83" i="19"/>
  <c r="G83" i="19"/>
  <c r="H83" i="19"/>
  <c r="I83" i="19"/>
  <c r="J83" i="19"/>
  <c r="K83" i="19"/>
  <c r="L83" i="19"/>
  <c r="M83" i="19"/>
  <c r="C81" i="19"/>
  <c r="D81" i="19"/>
  <c r="E81" i="19"/>
  <c r="F81" i="19"/>
  <c r="G81" i="19"/>
  <c r="H81" i="19"/>
  <c r="I81" i="19"/>
  <c r="J81" i="19"/>
  <c r="K81" i="19"/>
  <c r="L81" i="19"/>
  <c r="M81" i="19"/>
  <c r="N81" i="19"/>
  <c r="C82" i="19"/>
  <c r="D82" i="19"/>
  <c r="E82" i="19"/>
  <c r="F82" i="19"/>
  <c r="G82" i="19"/>
  <c r="H82" i="19"/>
  <c r="I82" i="19"/>
  <c r="J82" i="19"/>
  <c r="K82" i="19"/>
  <c r="L82" i="19"/>
  <c r="M82" i="19"/>
  <c r="N82" i="19"/>
  <c r="C80" i="19"/>
  <c r="N80" i="19"/>
  <c r="D80" i="19"/>
  <c r="E80" i="19"/>
  <c r="F80" i="19"/>
  <c r="G80" i="19"/>
  <c r="H80" i="19"/>
  <c r="I80" i="19"/>
  <c r="J80" i="19"/>
  <c r="K80" i="19"/>
  <c r="L80" i="19"/>
  <c r="M80" i="19"/>
  <c r="C79" i="19"/>
  <c r="D79" i="19"/>
  <c r="E79" i="19"/>
  <c r="F79" i="19"/>
  <c r="G79" i="19"/>
  <c r="H79" i="19"/>
  <c r="I79" i="19"/>
  <c r="J79" i="19"/>
  <c r="K79" i="19"/>
  <c r="L79" i="19"/>
  <c r="M79" i="19"/>
  <c r="N79" i="19"/>
  <c r="C77" i="19"/>
  <c r="D77" i="19"/>
  <c r="E77" i="19"/>
  <c r="F77" i="19"/>
  <c r="G77" i="19"/>
  <c r="H77" i="19"/>
  <c r="I77" i="19"/>
  <c r="J77" i="19"/>
  <c r="K77" i="19"/>
  <c r="L77" i="19"/>
  <c r="M77" i="19"/>
  <c r="N77" i="19"/>
  <c r="C78" i="19"/>
  <c r="D78" i="19"/>
  <c r="E78" i="19"/>
  <c r="F78" i="19"/>
  <c r="G78" i="19"/>
  <c r="H78" i="19"/>
  <c r="I78" i="19"/>
  <c r="J78" i="19"/>
  <c r="K78" i="19"/>
  <c r="L78" i="19"/>
  <c r="M78" i="19"/>
  <c r="N78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C52" i="19"/>
  <c r="D52" i="19"/>
  <c r="E52" i="19"/>
  <c r="F52" i="19"/>
  <c r="G52" i="19"/>
  <c r="H52" i="19"/>
  <c r="I52" i="19"/>
  <c r="J52" i="19"/>
  <c r="K52" i="19"/>
  <c r="L52" i="19"/>
  <c r="M52" i="19"/>
  <c r="N52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C54" i="19"/>
  <c r="D54" i="19"/>
  <c r="E54" i="19"/>
  <c r="F54" i="19"/>
  <c r="G54" i="19"/>
  <c r="H54" i="19"/>
  <c r="I54" i="19"/>
  <c r="J54" i="19"/>
  <c r="K54" i="19"/>
  <c r="L54" i="19"/>
  <c r="M54" i="19"/>
  <c r="N54" i="19"/>
  <c r="C55" i="19"/>
  <c r="D55" i="19"/>
  <c r="E55" i="19"/>
  <c r="F55" i="19"/>
  <c r="G55" i="19"/>
  <c r="H55" i="19"/>
  <c r="I55" i="19"/>
  <c r="J55" i="19"/>
  <c r="K55" i="19"/>
  <c r="L55" i="19"/>
  <c r="M55" i="19"/>
  <c r="N55" i="19"/>
  <c r="C56" i="19"/>
  <c r="D56" i="19"/>
  <c r="E56" i="19"/>
  <c r="F56" i="19"/>
  <c r="G56" i="19"/>
  <c r="H56" i="19"/>
  <c r="I56" i="19"/>
  <c r="J56" i="19"/>
  <c r="K56" i="19"/>
  <c r="L56" i="19"/>
  <c r="M56" i="19"/>
  <c r="N56" i="19"/>
  <c r="C57" i="19"/>
  <c r="D57" i="19"/>
  <c r="E57" i="19"/>
  <c r="F57" i="19"/>
  <c r="G57" i="19"/>
  <c r="H57" i="19"/>
  <c r="I57" i="19"/>
  <c r="J57" i="19"/>
  <c r="K57" i="19"/>
  <c r="L57" i="19"/>
  <c r="M57" i="19"/>
  <c r="N57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C59" i="19"/>
  <c r="D59" i="19"/>
  <c r="E59" i="19"/>
  <c r="F59" i="19"/>
  <c r="G59" i="19"/>
  <c r="H59" i="19"/>
  <c r="I59" i="19"/>
  <c r="J59" i="19"/>
  <c r="K59" i="19"/>
  <c r="L59" i="19"/>
  <c r="M59" i="19"/>
  <c r="N59" i="19"/>
  <c r="C60" i="19"/>
  <c r="D60" i="19"/>
  <c r="E60" i="19"/>
  <c r="F60" i="19"/>
  <c r="G60" i="19"/>
  <c r="H60" i="19"/>
  <c r="I60" i="19"/>
  <c r="J60" i="19"/>
  <c r="K60" i="19"/>
  <c r="L60" i="19"/>
  <c r="M60" i="19"/>
  <c r="N60" i="19"/>
  <c r="C61" i="19"/>
  <c r="D61" i="19"/>
  <c r="E61" i="19"/>
  <c r="F61" i="19"/>
  <c r="G61" i="19"/>
  <c r="H61" i="19"/>
  <c r="I61" i="19"/>
  <c r="J61" i="19"/>
  <c r="K61" i="19"/>
  <c r="L61" i="19"/>
  <c r="M61" i="19"/>
  <c r="N61" i="19"/>
  <c r="C62" i="19"/>
  <c r="D62" i="19"/>
  <c r="E62" i="19"/>
  <c r="F62" i="19"/>
  <c r="G62" i="19"/>
  <c r="H62" i="19"/>
  <c r="I62" i="19"/>
  <c r="J62" i="19"/>
  <c r="K62" i="19"/>
  <c r="L62" i="19"/>
  <c r="M62" i="19"/>
  <c r="N62" i="19"/>
  <c r="C63" i="19"/>
  <c r="D63" i="19"/>
  <c r="E63" i="19"/>
  <c r="F63" i="19"/>
  <c r="G63" i="19"/>
  <c r="H63" i="19"/>
  <c r="I63" i="19"/>
  <c r="J63" i="19"/>
  <c r="K63" i="19"/>
  <c r="L63" i="19"/>
  <c r="M63" i="19"/>
  <c r="N63" i="19"/>
  <c r="C64" i="19"/>
  <c r="D64" i="19"/>
  <c r="E64" i="19"/>
  <c r="F64" i="19"/>
  <c r="G64" i="19"/>
  <c r="H64" i="19"/>
  <c r="I64" i="19"/>
  <c r="J64" i="19"/>
  <c r="K64" i="19"/>
  <c r="L64" i="19"/>
  <c r="M64" i="19"/>
  <c r="N64" i="19"/>
  <c r="C65" i="19"/>
  <c r="D65" i="19"/>
  <c r="E65" i="19"/>
  <c r="F65" i="19"/>
  <c r="G65" i="19"/>
  <c r="H65" i="19"/>
  <c r="I65" i="19"/>
  <c r="J65" i="19"/>
  <c r="K65" i="19"/>
  <c r="L65" i="19"/>
  <c r="M65" i="19"/>
  <c r="N65" i="19"/>
  <c r="C66" i="19"/>
  <c r="D66" i="19"/>
  <c r="E66" i="19"/>
  <c r="F66" i="19"/>
  <c r="G66" i="19"/>
  <c r="H66" i="19"/>
  <c r="I66" i="19"/>
  <c r="J66" i="19"/>
  <c r="K66" i="19"/>
  <c r="L66" i="19"/>
  <c r="M66" i="19"/>
  <c r="N66" i="19"/>
  <c r="C67" i="19"/>
  <c r="D67" i="19"/>
  <c r="E67" i="19"/>
  <c r="F67" i="19"/>
  <c r="G67" i="19"/>
  <c r="H67" i="19"/>
  <c r="I67" i="19"/>
  <c r="J67" i="19"/>
  <c r="K67" i="19"/>
  <c r="L67" i="19"/>
  <c r="M67" i="19"/>
  <c r="N67" i="19"/>
  <c r="C68" i="19"/>
  <c r="D68" i="19"/>
  <c r="E68" i="19"/>
  <c r="F68" i="19"/>
  <c r="G68" i="19"/>
  <c r="H68" i="19"/>
  <c r="I68" i="19"/>
  <c r="J68" i="19"/>
  <c r="K68" i="19"/>
  <c r="L68" i="19"/>
  <c r="M68" i="19"/>
  <c r="N68" i="19"/>
  <c r="C69" i="19"/>
  <c r="D69" i="19"/>
  <c r="E69" i="19"/>
  <c r="F69" i="19"/>
  <c r="G69" i="19"/>
  <c r="H69" i="19"/>
  <c r="I69" i="19"/>
  <c r="J69" i="19"/>
  <c r="K69" i="19"/>
  <c r="L69" i="19"/>
  <c r="M69" i="19"/>
  <c r="N69" i="19"/>
  <c r="C70" i="19"/>
  <c r="D70" i="19"/>
  <c r="E70" i="19"/>
  <c r="F70" i="19"/>
  <c r="G70" i="19"/>
  <c r="H70" i="19"/>
  <c r="I70" i="19"/>
  <c r="J70" i="19"/>
  <c r="K70" i="19"/>
  <c r="L70" i="19"/>
  <c r="M70" i="19"/>
  <c r="N70" i="19"/>
  <c r="C71" i="19"/>
  <c r="D71" i="19"/>
  <c r="E71" i="19"/>
  <c r="F71" i="19"/>
  <c r="G71" i="19"/>
  <c r="H71" i="19"/>
  <c r="I71" i="19"/>
  <c r="J71" i="19"/>
  <c r="K71" i="19"/>
  <c r="L71" i="19"/>
  <c r="M71" i="19"/>
  <c r="N71" i="19"/>
  <c r="C72" i="19"/>
  <c r="D72" i="19"/>
  <c r="E72" i="19"/>
  <c r="F72" i="19"/>
  <c r="G72" i="19"/>
  <c r="H72" i="19"/>
  <c r="I72" i="19"/>
  <c r="J72" i="19"/>
  <c r="K72" i="19"/>
  <c r="L72" i="19"/>
  <c r="M72" i="19"/>
  <c r="N72" i="19"/>
  <c r="C73" i="19"/>
  <c r="D73" i="19"/>
  <c r="E73" i="19"/>
  <c r="F73" i="19"/>
  <c r="G73" i="19"/>
  <c r="H73" i="19"/>
  <c r="I73" i="19"/>
  <c r="J73" i="19"/>
  <c r="K73" i="19"/>
  <c r="L73" i="19"/>
  <c r="M73" i="19"/>
  <c r="N73" i="19"/>
  <c r="C74" i="19"/>
  <c r="D74" i="19"/>
  <c r="E74" i="19"/>
  <c r="F74" i="19"/>
  <c r="G74" i="19"/>
  <c r="H74" i="19"/>
  <c r="I74" i="19"/>
  <c r="J74" i="19"/>
  <c r="K74" i="19"/>
  <c r="L74" i="19"/>
  <c r="M74" i="19"/>
  <c r="N74" i="19"/>
  <c r="C75" i="19"/>
  <c r="D75" i="19"/>
  <c r="E75" i="19"/>
  <c r="F75" i="19"/>
  <c r="G75" i="19"/>
  <c r="H75" i="19"/>
  <c r="I75" i="19"/>
  <c r="J75" i="19"/>
  <c r="K75" i="19"/>
  <c r="L75" i="19"/>
  <c r="M75" i="19"/>
  <c r="N75" i="19"/>
  <c r="C76" i="19"/>
  <c r="D76" i="19"/>
  <c r="E76" i="19"/>
  <c r="F76" i="19"/>
  <c r="G76" i="19"/>
  <c r="H76" i="19"/>
  <c r="I76" i="19"/>
  <c r="J76" i="19"/>
  <c r="K76" i="19"/>
  <c r="L76" i="19"/>
  <c r="M76" i="19"/>
  <c r="N76" i="19"/>
  <c r="D11" i="19"/>
  <c r="E11" i="19"/>
  <c r="F11" i="19"/>
  <c r="G11" i="19"/>
  <c r="H11" i="19"/>
  <c r="I11" i="19"/>
  <c r="J11" i="19"/>
  <c r="K11" i="19"/>
  <c r="L11" i="19"/>
  <c r="M11" i="19"/>
  <c r="N11" i="19"/>
  <c r="C11" i="19"/>
  <c r="E10" i="9"/>
  <c r="E11" i="9"/>
  <c r="E29" i="25"/>
  <c r="F29" i="25" s="1"/>
  <c r="D29" i="25"/>
  <c r="F28" i="25"/>
  <c r="F27" i="25"/>
  <c r="C70" i="7"/>
  <c r="D19" i="8"/>
  <c r="C9" i="8" s="1"/>
  <c r="D67" i="7"/>
  <c r="E61" i="7" s="1"/>
  <c r="H53" i="8"/>
  <c r="D53" i="8"/>
  <c r="D10" i="8" s="1"/>
  <c r="J236" i="24"/>
  <c r="C20" i="24" s="1"/>
  <c r="J209" i="24"/>
  <c r="C19" i="24" s="1"/>
  <c r="J186" i="24"/>
  <c r="C17" i="24" s="1"/>
  <c r="J169" i="24"/>
  <c r="C16" i="24" s="1"/>
  <c r="J152" i="24"/>
  <c r="C15" i="24" s="1"/>
  <c r="J195" i="24"/>
  <c r="C18" i="24" s="1"/>
  <c r="J134" i="24"/>
  <c r="C14" i="24" s="1"/>
  <c r="J102" i="24"/>
  <c r="C12" i="24" s="1"/>
  <c r="J118" i="24"/>
  <c r="C13" i="24" s="1"/>
  <c r="J29" i="24"/>
  <c r="C9" i="24" s="1"/>
  <c r="J33" i="24"/>
  <c r="C10" i="24" s="1"/>
  <c r="J39" i="24"/>
  <c r="J27" i="24" s="1"/>
  <c r="I27" i="24"/>
  <c r="G52" i="8"/>
  <c r="G51" i="8"/>
  <c r="G53" i="8" s="1"/>
  <c r="D11" i="8" s="1"/>
  <c r="R44" i="8"/>
  <c r="P39" i="8" s="1"/>
  <c r="Q44" i="8"/>
  <c r="O28" i="8" s="1"/>
  <c r="I28" i="8"/>
  <c r="M28" i="8"/>
  <c r="I29" i="8"/>
  <c r="M29" i="8" s="1"/>
  <c r="I30" i="8"/>
  <c r="M30" i="8" s="1"/>
  <c r="I31" i="8"/>
  <c r="M31" i="8" s="1"/>
  <c r="I32" i="8"/>
  <c r="M32" i="8" s="1"/>
  <c r="I33" i="8"/>
  <c r="M33" i="8" s="1"/>
  <c r="I34" i="8"/>
  <c r="M34" i="8"/>
  <c r="I35" i="8"/>
  <c r="M35" i="8" s="1"/>
  <c r="I36" i="8"/>
  <c r="M36" i="8"/>
  <c r="I37" i="8"/>
  <c r="M37" i="8" s="1"/>
  <c r="I38" i="8"/>
  <c r="M38" i="8"/>
  <c r="I39" i="8"/>
  <c r="M39" i="8" s="1"/>
  <c r="I40" i="8"/>
  <c r="M40" i="8"/>
  <c r="I41" i="8"/>
  <c r="M41" i="8" s="1"/>
  <c r="I42" i="8"/>
  <c r="M42" i="8" s="1"/>
  <c r="I27" i="8"/>
  <c r="M27" i="8" s="1"/>
  <c r="J28" i="8"/>
  <c r="N28" i="8"/>
  <c r="J29" i="8"/>
  <c r="N29" i="8" s="1"/>
  <c r="J30" i="8"/>
  <c r="N30" i="8" s="1"/>
  <c r="J31" i="8"/>
  <c r="N31" i="8" s="1"/>
  <c r="J32" i="8"/>
  <c r="N32" i="8" s="1"/>
  <c r="J33" i="8"/>
  <c r="N33" i="8" s="1"/>
  <c r="J34" i="8"/>
  <c r="N34" i="8" s="1"/>
  <c r="J35" i="8"/>
  <c r="N35" i="8" s="1"/>
  <c r="J36" i="8"/>
  <c r="N36" i="8" s="1"/>
  <c r="J37" i="8"/>
  <c r="N37" i="8" s="1"/>
  <c r="J38" i="8"/>
  <c r="N38" i="8" s="1"/>
  <c r="J39" i="8"/>
  <c r="N39" i="8" s="1"/>
  <c r="J40" i="8"/>
  <c r="N40" i="8" s="1"/>
  <c r="J41" i="8"/>
  <c r="N41" i="8" s="1"/>
  <c r="J42" i="8"/>
  <c r="N42" i="8" s="1"/>
  <c r="J27" i="8"/>
  <c r="N27" i="8" s="1"/>
  <c r="D94" i="7"/>
  <c r="E90" i="7" s="1"/>
  <c r="C11" i="24" l="1"/>
  <c r="P36" i="8"/>
  <c r="P40" i="8"/>
  <c r="P30" i="8"/>
  <c r="P28" i="8"/>
  <c r="P38" i="8"/>
  <c r="O39" i="8"/>
  <c r="P27" i="8"/>
  <c r="P34" i="8"/>
  <c r="P31" i="8"/>
  <c r="O33" i="8"/>
  <c r="C26" i="25"/>
  <c r="C9" i="25" s="1"/>
  <c r="F9" i="9" s="1"/>
  <c r="O32" i="8"/>
  <c r="O41" i="8"/>
  <c r="O27" i="8"/>
  <c r="E9" i="8"/>
  <c r="D9" i="9" s="1"/>
  <c r="O37" i="8"/>
  <c r="P29" i="8"/>
  <c r="N44" i="8" s="1"/>
  <c r="C10" i="8" s="1"/>
  <c r="E10" i="8" s="1"/>
  <c r="D10" i="9" s="1"/>
  <c r="P42" i="8"/>
  <c r="P35" i="8"/>
  <c r="P33" i="8"/>
  <c r="O30" i="8"/>
  <c r="O35" i="8"/>
  <c r="P37" i="8"/>
  <c r="O34" i="8"/>
  <c r="O36" i="8"/>
  <c r="O40" i="8"/>
  <c r="O31" i="8"/>
  <c r="O38" i="8"/>
  <c r="O42" i="8"/>
  <c r="P41" i="8"/>
  <c r="P32" i="8"/>
  <c r="O29" i="8"/>
  <c r="E62" i="7"/>
  <c r="E66" i="7"/>
  <c r="E58" i="7"/>
  <c r="E92" i="7"/>
  <c r="G39" i="7"/>
  <c r="C43" i="7" s="1"/>
  <c r="C46" i="7" s="1"/>
  <c r="C9" i="7" s="1"/>
  <c r="C9" i="9" s="1"/>
  <c r="E88" i="7"/>
  <c r="E51" i="7"/>
  <c r="E59" i="7"/>
  <c r="E82" i="7"/>
  <c r="E64" i="7"/>
  <c r="E55" i="7"/>
  <c r="E84" i="7"/>
  <c r="E63" i="7"/>
  <c r="E56" i="7"/>
  <c r="E54" i="7"/>
  <c r="E81" i="7"/>
  <c r="E86" i="7"/>
  <c r="E80" i="7"/>
  <c r="E93" i="7"/>
  <c r="E87" i="7"/>
  <c r="E65" i="7"/>
  <c r="E79" i="7"/>
  <c r="E52" i="7"/>
  <c r="E91" i="7"/>
  <c r="E60" i="7"/>
  <c r="E53" i="7"/>
  <c r="E89" i="7"/>
  <c r="E78" i="7"/>
  <c r="E57" i="7"/>
  <c r="E83" i="7"/>
  <c r="E85" i="7"/>
  <c r="C21" i="24" l="1"/>
  <c r="C27" i="25"/>
  <c r="G9" i="9"/>
  <c r="M44" i="8"/>
  <c r="C11" i="8" s="1"/>
  <c r="E11" i="8" s="1"/>
  <c r="D11" i="9" s="1"/>
  <c r="E67" i="7"/>
  <c r="C72" i="7"/>
  <c r="C10" i="7" s="1"/>
  <c r="C10" i="9" s="1"/>
  <c r="E94" i="7"/>
  <c r="D9" i="24" l="1"/>
  <c r="D20" i="24"/>
  <c r="N8" i="19" s="1"/>
  <c r="D10" i="24"/>
  <c r="D8" i="19" s="1"/>
  <c r="D18" i="24"/>
  <c r="L8" i="19" s="1"/>
  <c r="D15" i="24"/>
  <c r="I8" i="19" s="1"/>
  <c r="D19" i="24"/>
  <c r="M8" i="19" s="1"/>
  <c r="D16" i="24"/>
  <c r="J8" i="19" s="1"/>
  <c r="D12" i="24"/>
  <c r="F8" i="19" s="1"/>
  <c r="D14" i="24"/>
  <c r="H8" i="19" s="1"/>
  <c r="D17" i="24"/>
  <c r="K8" i="19" s="1"/>
  <c r="D13" i="24"/>
  <c r="G8" i="19" s="1"/>
  <c r="D11" i="24"/>
  <c r="E8" i="19" s="1"/>
  <c r="C10" i="25"/>
  <c r="F10" i="9" s="1"/>
  <c r="G10" i="9" s="1"/>
  <c r="C28" i="25"/>
  <c r="C11" i="25" s="1"/>
  <c r="F11" i="9" s="1"/>
  <c r="C97" i="7"/>
  <c r="C11" i="7" s="1"/>
  <c r="C11" i="9" s="1"/>
  <c r="D21" i="24" l="1"/>
  <c r="C8" i="19"/>
  <c r="O141" i="19" s="1"/>
  <c r="G11" i="9"/>
  <c r="O139" i="19" l="1"/>
  <c r="O140" i="19"/>
  <c r="O125" i="19"/>
  <c r="O106" i="19"/>
  <c r="O94" i="19"/>
  <c r="O45" i="19"/>
  <c r="O71" i="19"/>
  <c r="O75" i="19"/>
  <c r="O82" i="19"/>
  <c r="O47" i="19"/>
  <c r="O56" i="19"/>
  <c r="O42" i="19"/>
  <c r="O60" i="19"/>
  <c r="O121" i="19"/>
  <c r="O73" i="19"/>
  <c r="O51" i="19"/>
  <c r="O40" i="19"/>
  <c r="O18" i="19"/>
  <c r="O44" i="19"/>
  <c r="O108" i="19"/>
  <c r="O138" i="19"/>
  <c r="P140" i="19" s="1"/>
  <c r="O124" i="19"/>
  <c r="O116" i="19"/>
  <c r="O105" i="19"/>
  <c r="O91" i="19"/>
  <c r="O52" i="19"/>
  <c r="O61" i="19"/>
  <c r="O84" i="19"/>
  <c r="O88" i="19"/>
  <c r="O11" i="19"/>
  <c r="O43" i="19"/>
  <c r="O74" i="19"/>
  <c r="P76" i="19" s="1"/>
  <c r="C27" i="22" s="1"/>
  <c r="O54" i="19"/>
  <c r="O37" i="19"/>
  <c r="O32" i="19"/>
  <c r="O89" i="19"/>
  <c r="O8" i="19"/>
  <c r="O85" i="19"/>
  <c r="O41" i="19"/>
  <c r="O67" i="19"/>
  <c r="O137" i="19"/>
  <c r="O123" i="19"/>
  <c r="O117" i="19"/>
  <c r="O104" i="19"/>
  <c r="O93" i="19"/>
  <c r="O31" i="19"/>
  <c r="O55" i="19"/>
  <c r="O90" i="19"/>
  <c r="O14" i="19"/>
  <c r="O114" i="19"/>
  <c r="O27" i="19"/>
  <c r="O68" i="19"/>
  <c r="P70" i="19" s="1"/>
  <c r="C21" i="22" s="1"/>
  <c r="O78" i="19"/>
  <c r="O28" i="19"/>
  <c r="O126" i="19"/>
  <c r="P128" i="19" s="1"/>
  <c r="C79" i="22" s="1"/>
  <c r="O136" i="19"/>
  <c r="O122" i="19"/>
  <c r="O115" i="19"/>
  <c r="O103" i="19"/>
  <c r="P105" i="19" s="1"/>
  <c r="C56" i="22" s="1"/>
  <c r="O17" i="19"/>
  <c r="O58" i="19"/>
  <c r="O39" i="19"/>
  <c r="O36" i="19"/>
  <c r="O48" i="19"/>
  <c r="O69" i="19"/>
  <c r="O72" i="19"/>
  <c r="O19" i="19"/>
  <c r="P21" i="19" s="1"/>
  <c r="O70" i="19"/>
  <c r="P72" i="19" s="1"/>
  <c r="C23" i="22" s="1"/>
  <c r="O59" i="19"/>
  <c r="O38" i="19"/>
  <c r="O21" i="19"/>
  <c r="O95" i="19"/>
  <c r="P97" i="19" s="1"/>
  <c r="C48" i="22" s="1"/>
  <c r="O135" i="19"/>
  <c r="O133" i="19"/>
  <c r="O102" i="19"/>
  <c r="O79" i="19"/>
  <c r="O22" i="19"/>
  <c r="O25" i="19"/>
  <c r="O57" i="19"/>
  <c r="O134" i="19"/>
  <c r="O132" i="19"/>
  <c r="O120" i="19"/>
  <c r="O113" i="19"/>
  <c r="O101" i="19"/>
  <c r="O15" i="19"/>
  <c r="P17" i="19" s="1"/>
  <c r="O53" i="19"/>
  <c r="P55" i="19" s="1"/>
  <c r="O81" i="19"/>
  <c r="O83" i="19"/>
  <c r="O24" i="19"/>
  <c r="O92" i="19"/>
  <c r="O62" i="19"/>
  <c r="P64" i="19" s="1"/>
  <c r="C15" i="22" s="1"/>
  <c r="O49" i="19"/>
  <c r="P51" i="19" s="1"/>
  <c r="O131" i="19"/>
  <c r="O119" i="19"/>
  <c r="O112" i="19"/>
  <c r="O100" i="19"/>
  <c r="O13" i="19"/>
  <c r="O46" i="19"/>
  <c r="O29" i="19"/>
  <c r="O30" i="19"/>
  <c r="O66" i="19"/>
  <c r="O80" i="19"/>
  <c r="P82" i="19" s="1"/>
  <c r="C33" i="22" s="1"/>
  <c r="O20" i="19"/>
  <c r="P22" i="19" s="1"/>
  <c r="O23" i="19"/>
  <c r="P25" i="19" s="1"/>
  <c r="O65" i="19"/>
  <c r="O130" i="19"/>
  <c r="O118" i="19"/>
  <c r="P120" i="19" s="1"/>
  <c r="C71" i="22" s="1"/>
  <c r="O111" i="19"/>
  <c r="O98" i="19"/>
  <c r="O77" i="19"/>
  <c r="O64" i="19"/>
  <c r="O16" i="19"/>
  <c r="O86" i="19"/>
  <c r="O129" i="19"/>
  <c r="O110" i="19"/>
  <c r="O99" i="19"/>
  <c r="O35" i="19"/>
  <c r="O87" i="19"/>
  <c r="O50" i="19"/>
  <c r="O128" i="19"/>
  <c r="P130" i="19" s="1"/>
  <c r="C81" i="22" s="1"/>
  <c r="O109" i="19"/>
  <c r="O96" i="19"/>
  <c r="O76" i="19"/>
  <c r="O33" i="19"/>
  <c r="O127" i="19"/>
  <c r="O107" i="19"/>
  <c r="P109" i="19" s="1"/>
  <c r="C60" i="22" s="1"/>
  <c r="O97" i="19"/>
  <c r="O34" i="19"/>
  <c r="O26" i="19"/>
  <c r="P28" i="19" s="1"/>
  <c r="O12" i="19"/>
  <c r="P14" i="19" s="1"/>
  <c r="O63" i="19"/>
  <c r="P65" i="19" s="1"/>
  <c r="C16" i="22" s="1"/>
  <c r="P48" i="19" l="1"/>
  <c r="P81" i="19"/>
  <c r="C32" i="22" s="1"/>
  <c r="P40" i="19"/>
  <c r="P71" i="19"/>
  <c r="C22" i="22" s="1"/>
  <c r="P142" i="19"/>
  <c r="C93" i="22" s="1"/>
  <c r="P143" i="19"/>
  <c r="C94" i="22" s="1"/>
  <c r="P111" i="19"/>
  <c r="C62" i="22" s="1"/>
  <c r="P113" i="19"/>
  <c r="C64" i="22" s="1"/>
  <c r="P102" i="19"/>
  <c r="C53" i="22" s="1"/>
  <c r="P19" i="19"/>
  <c r="P91" i="19"/>
  <c r="C42" i="22" s="1"/>
  <c r="P74" i="19"/>
  <c r="C25" i="22" s="1"/>
  <c r="P52" i="19"/>
  <c r="P85" i="19"/>
  <c r="C36" i="22" s="1"/>
  <c r="P78" i="19"/>
  <c r="C29" i="22" s="1"/>
  <c r="P129" i="19"/>
  <c r="C80" i="22" s="1"/>
  <c r="P100" i="19"/>
  <c r="C51" i="22" s="1"/>
  <c r="P15" i="19"/>
  <c r="P60" i="19"/>
  <c r="C11" i="22" s="1"/>
  <c r="P141" i="19"/>
  <c r="C92" i="22" s="1"/>
  <c r="P89" i="19"/>
  <c r="C40" i="22" s="1"/>
  <c r="P92" i="19"/>
  <c r="C43" i="22" s="1"/>
  <c r="P57" i="19"/>
  <c r="P27" i="19"/>
  <c r="P132" i="19"/>
  <c r="C83" i="22" s="1"/>
  <c r="P93" i="19"/>
  <c r="C44" i="22" s="1"/>
  <c r="P117" i="19"/>
  <c r="C68" i="22" s="1"/>
  <c r="P37" i="19"/>
  <c r="P124" i="19"/>
  <c r="C75" i="22" s="1"/>
  <c r="P56" i="19"/>
  <c r="P59" i="19"/>
  <c r="C10" i="22" s="1"/>
  <c r="E10" i="22" s="1"/>
  <c r="P88" i="19"/>
  <c r="C39" i="22" s="1"/>
  <c r="P35" i="19"/>
  <c r="P50" i="19"/>
  <c r="P79" i="19"/>
  <c r="C30" i="22" s="1"/>
  <c r="P62" i="19"/>
  <c r="C13" i="22" s="1"/>
  <c r="P44" i="19"/>
  <c r="P34" i="19"/>
  <c r="P39" i="19"/>
  <c r="C91" i="22"/>
  <c r="P36" i="19"/>
  <c r="P99" i="19"/>
  <c r="C50" i="22" s="1"/>
  <c r="P30" i="19"/>
  <c r="P67" i="19"/>
  <c r="C18" i="22" s="1"/>
  <c r="P32" i="19"/>
  <c r="P43" i="19"/>
  <c r="P16" i="19"/>
  <c r="P103" i="19"/>
  <c r="C54" i="22" s="1"/>
  <c r="P107" i="19"/>
  <c r="C58" i="22" s="1"/>
  <c r="P114" i="19"/>
  <c r="C65" i="22" s="1"/>
  <c r="P115" i="19"/>
  <c r="C66" i="22" s="1"/>
  <c r="P23" i="19"/>
  <c r="P118" i="19"/>
  <c r="C69" i="22" s="1"/>
  <c r="P58" i="19"/>
  <c r="P121" i="19"/>
  <c r="C72" i="22" s="1"/>
  <c r="P122" i="19"/>
  <c r="C73" i="22" s="1"/>
  <c r="P33" i="19"/>
  <c r="P126" i="19"/>
  <c r="C77" i="22" s="1"/>
  <c r="P49" i="19"/>
  <c r="P133" i="19"/>
  <c r="C84" i="22" s="1"/>
  <c r="P134" i="19"/>
  <c r="C85" i="22" s="1"/>
  <c r="P61" i="19"/>
  <c r="C12" i="22" s="1"/>
  <c r="P95" i="19"/>
  <c r="C46" i="22" s="1"/>
  <c r="P84" i="19"/>
  <c r="C35" i="22" s="1"/>
  <c r="P101" i="19"/>
  <c r="C52" i="22" s="1"/>
  <c r="P137" i="19"/>
  <c r="C88" i="22" s="1"/>
  <c r="P136" i="19"/>
  <c r="C87" i="22" s="1"/>
  <c r="P139" i="19"/>
  <c r="C90" i="22" s="1"/>
  <c r="P138" i="19"/>
  <c r="C89" i="22" s="1"/>
  <c r="P106" i="19"/>
  <c r="C57" i="22" s="1"/>
  <c r="P110" i="19"/>
  <c r="C61" i="22" s="1"/>
  <c r="P77" i="19"/>
  <c r="C28" i="22" s="1"/>
  <c r="P119" i="19"/>
  <c r="C70" i="22" s="1"/>
  <c r="P45" i="19"/>
  <c r="P46" i="19"/>
  <c r="P73" i="19"/>
  <c r="C24" i="22" s="1"/>
  <c r="P125" i="19"/>
  <c r="C76" i="22" s="1"/>
  <c r="P20" i="19"/>
  <c r="P47" i="19"/>
  <c r="P68" i="19"/>
  <c r="C19" i="22" s="1"/>
  <c r="P26" i="19"/>
  <c r="P24" i="19"/>
  <c r="P80" i="19"/>
  <c r="C31" i="22" s="1"/>
  <c r="P90" i="19"/>
  <c r="C41" i="22" s="1"/>
  <c r="P42" i="19"/>
  <c r="P96" i="19"/>
  <c r="C47" i="22" s="1"/>
  <c r="P69" i="19"/>
  <c r="C20" i="22" s="1"/>
  <c r="P86" i="19"/>
  <c r="C37" i="22" s="1"/>
  <c r="P53" i="19"/>
  <c r="P108" i="19"/>
  <c r="C59" i="22" s="1"/>
  <c r="P18" i="19"/>
  <c r="P66" i="19"/>
  <c r="C17" i="22" s="1"/>
  <c r="P31" i="19"/>
  <c r="P83" i="19"/>
  <c r="C34" i="22" s="1"/>
  <c r="P104" i="19"/>
  <c r="C55" i="22" s="1"/>
  <c r="P38" i="19"/>
  <c r="P29" i="19"/>
  <c r="P63" i="19"/>
  <c r="C14" i="22" s="1"/>
  <c r="P75" i="19"/>
  <c r="C26" i="22" s="1"/>
  <c r="P127" i="19"/>
  <c r="C78" i="22" s="1"/>
  <c r="P112" i="19"/>
  <c r="C63" i="22" s="1"/>
  <c r="P131" i="19"/>
  <c r="C82" i="22" s="1"/>
  <c r="P94" i="19"/>
  <c r="C45" i="22" s="1"/>
  <c r="P98" i="19"/>
  <c r="C49" i="22" s="1"/>
  <c r="P135" i="19"/>
  <c r="C86" i="22" s="1"/>
  <c r="P41" i="19"/>
  <c r="P116" i="19"/>
  <c r="C67" i="22" s="1"/>
  <c r="P87" i="19"/>
  <c r="C38" i="22" s="1"/>
  <c r="P54" i="19"/>
  <c r="P123" i="19"/>
  <c r="C74" i="22" s="1"/>
  <c r="E11" i="22" l="1"/>
  <c r="F10" i="22"/>
  <c r="F11" i="22" s="1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F62" i="22" s="1"/>
  <c r="F63" i="22" s="1"/>
  <c r="F64" i="22" s="1"/>
  <c r="F65" i="22" s="1"/>
  <c r="F66" i="22" s="1"/>
  <c r="F67" i="22" s="1"/>
  <c r="F68" i="22" s="1"/>
  <c r="F69" i="22" s="1"/>
  <c r="F70" i="22" s="1"/>
  <c r="F71" i="22" s="1"/>
  <c r="F72" i="22" s="1"/>
  <c r="F73" i="22" s="1"/>
  <c r="F74" i="22" s="1"/>
  <c r="F75" i="22" s="1"/>
  <c r="F76" i="22" s="1"/>
  <c r="F77" i="22" s="1"/>
  <c r="F78" i="22" s="1"/>
  <c r="F79" i="22" s="1"/>
  <c r="F80" i="22" s="1"/>
  <c r="F81" i="22" s="1"/>
  <c r="F82" i="22" s="1"/>
  <c r="F83" i="22" s="1"/>
  <c r="F84" i="22" s="1"/>
  <c r="F85" i="22" s="1"/>
  <c r="F86" i="22" s="1"/>
  <c r="F87" i="22" s="1"/>
  <c r="F88" i="22" s="1"/>
  <c r="F89" i="22" s="1"/>
  <c r="F90" i="22" s="1"/>
  <c r="F91" i="22" s="1"/>
  <c r="F92" i="22" s="1"/>
  <c r="F93" i="22" s="1"/>
  <c r="F94" i="22" s="1"/>
  <c r="D10" i="22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E12" i="22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E37" i="22" s="1"/>
  <c r="E38" i="22" s="1"/>
  <c r="E39" i="22" s="1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80" i="22" s="1"/>
  <c r="E81" i="22" s="1"/>
  <c r="E82" i="22" s="1"/>
  <c r="E83" i="22" s="1"/>
  <c r="E84" i="22" s="1"/>
  <c r="E85" i="22" s="1"/>
  <c r="E86" i="22" s="1"/>
  <c r="E87" i="22" s="1"/>
  <c r="E88" i="22" s="1"/>
  <c r="E89" i="22" s="1"/>
  <c r="E90" i="22" s="1"/>
  <c r="E91" i="22" s="1"/>
  <c r="E92" i="22" s="1"/>
  <c r="E93" i="22" s="1"/>
  <c r="E94" i="22" s="1"/>
</calcChain>
</file>

<file path=xl/sharedStrings.xml><?xml version="1.0" encoding="utf-8"?>
<sst xmlns="http://schemas.openxmlformats.org/spreadsheetml/2006/main" count="803" uniqueCount="417">
  <si>
    <t>Unidad de Electricidad</t>
  </si>
  <si>
    <t>Contenido</t>
  </si>
  <si>
    <t>Pérdidas</t>
  </si>
  <si>
    <t>Baja</t>
  </si>
  <si>
    <t>Alta</t>
  </si>
  <si>
    <t>Media</t>
  </si>
  <si>
    <t>Insumos (P)</t>
  </si>
  <si>
    <t>Insumos (I)</t>
  </si>
  <si>
    <t>Factor de Ajuste por Inflación</t>
  </si>
  <si>
    <t>BT</t>
  </si>
  <si>
    <t>MT</t>
  </si>
  <si>
    <t>Mes</t>
  </si>
  <si>
    <t>Fecha</t>
  </si>
  <si>
    <t>Regresar</t>
  </si>
  <si>
    <t>Delta</t>
  </si>
  <si>
    <t>Total</t>
  </si>
  <si>
    <t>092</t>
  </si>
  <si>
    <t>Edificación residencial</t>
  </si>
  <si>
    <t>093</t>
  </si>
  <si>
    <t>Construcción de naves y plantas industriales</t>
  </si>
  <si>
    <t>094</t>
  </si>
  <si>
    <t>Edificación de inmuebles comerciales y de servicios</t>
  </si>
  <si>
    <t>095</t>
  </si>
  <si>
    <t>Construcción de obras viales y para el autotransporte</t>
  </si>
  <si>
    <t>31-33</t>
  </si>
  <si>
    <t>Maderas de pino y otras maderas</t>
  </si>
  <si>
    <t>Fibracel y tablero aglomerado</t>
  </si>
  <si>
    <t>Triplay</t>
  </si>
  <si>
    <t>Puertas, ventanas y closets</t>
  </si>
  <si>
    <t>Otros productos de madera para la construcción</t>
  </si>
  <si>
    <t>Tarimas para embalaje y cajas de madera</t>
  </si>
  <si>
    <t>Gas seco</t>
  </si>
  <si>
    <t>Óxido de etileno</t>
  </si>
  <si>
    <t>Polietileno</t>
  </si>
  <si>
    <t>Estireno y etileno</t>
  </si>
  <si>
    <t>Tolueno y cloruro de vinilo</t>
  </si>
  <si>
    <t>Amoniaco</t>
  </si>
  <si>
    <t>Otros petroquímicos y butano</t>
  </si>
  <si>
    <t>Nitrógeno, oxígeno y gas carbónico</t>
  </si>
  <si>
    <t>Colorantes y pigmentos</t>
  </si>
  <si>
    <t>Óxidos</t>
  </si>
  <si>
    <t>Sosa cáustica</t>
  </si>
  <si>
    <t>Sulfatos</t>
  </si>
  <si>
    <t>Carbonatos y cloro</t>
  </si>
  <si>
    <t>Ácido fluorhídrico y otros ácidos inorgánicos</t>
  </si>
  <si>
    <t>Otros productos químicos inorgánicos</t>
  </si>
  <si>
    <t>Ácido tereftálico y otros ésteres</t>
  </si>
  <si>
    <t>Alcoholes, ácido cítrico, ácido acético y otros ácidos orgánicos</t>
  </si>
  <si>
    <t>Otros productos químicos orgánicos</t>
  </si>
  <si>
    <t>Polipropileno</t>
  </si>
  <si>
    <t>Resina de poliestireno</t>
  </si>
  <si>
    <t>Tereftalato de polietileno (pet)</t>
  </si>
  <si>
    <t>Cloruro de polivinilo (pvc)</t>
  </si>
  <si>
    <t>Otras resinas</t>
  </si>
  <si>
    <t>Hule sintético</t>
  </si>
  <si>
    <t>Fibras de nylon y acrílicas</t>
  </si>
  <si>
    <t>Fibra de poliéster</t>
  </si>
  <si>
    <t>Otras fibras sintéticas</t>
  </si>
  <si>
    <t>Fertilizantes</t>
  </si>
  <si>
    <t xml:space="preserve">Plaguicidas, insecticidas y fungicidas </t>
  </si>
  <si>
    <t>Materias primas para la industria farmacéutica</t>
  </si>
  <si>
    <t>Gastrointestinales</t>
  </si>
  <si>
    <t>Nutricionales</t>
  </si>
  <si>
    <t>Dermatológicos</t>
  </si>
  <si>
    <t>Expectorantes y descongestivos</t>
  </si>
  <si>
    <t>Veterinarios</t>
  </si>
  <si>
    <t>Antibióticos</t>
  </si>
  <si>
    <t>Anticonceptivos y hormonales</t>
  </si>
  <si>
    <t>Cardiovasculares</t>
  </si>
  <si>
    <t>Antigripales  y analgésicos</t>
  </si>
  <si>
    <t>Otros medicamentos</t>
  </si>
  <si>
    <t>Pinturas</t>
  </si>
  <si>
    <t>Solventes</t>
  </si>
  <si>
    <t>Barnices y lacas</t>
  </si>
  <si>
    <t>Impermeabilizantes</t>
  </si>
  <si>
    <t>Bases, selladores y otros productos para acabado</t>
  </si>
  <si>
    <t>Pegamentos</t>
  </si>
  <si>
    <t>Jabón de tocador</t>
  </si>
  <si>
    <t>Jabón para lavar</t>
  </si>
  <si>
    <t>Pasta dental</t>
  </si>
  <si>
    <t>Suavizantes de telas</t>
  </si>
  <si>
    <t>Desodorantes ambientales, abrillantadores y pulidores</t>
  </si>
  <si>
    <t>Detergentes</t>
  </si>
  <si>
    <t>Blanqueadores y limpiadores</t>
  </si>
  <si>
    <t>Lociones y perfumes</t>
  </si>
  <si>
    <t>Productos para el cabello</t>
  </si>
  <si>
    <t>Cremas para la piel</t>
  </si>
  <si>
    <t>Desodorantes personales</t>
  </si>
  <si>
    <t>Artículos de maquillaje</t>
  </si>
  <si>
    <t>Tintas</t>
  </si>
  <si>
    <t>Películas para fotografía y similares</t>
  </si>
  <si>
    <t>Aceites con esencias</t>
  </si>
  <si>
    <t>Antioxidantes y otros agentes químicos</t>
  </si>
  <si>
    <t>Otros productos químicos</t>
  </si>
  <si>
    <t>Bolsas y películas de polietileno</t>
  </si>
  <si>
    <t>Tubería de plástico</t>
  </si>
  <si>
    <t>Láminas y perfiles de plástico</t>
  </si>
  <si>
    <t>Espumas y productos de poliestireno</t>
  </si>
  <si>
    <t>Espumas y productos de uretano</t>
  </si>
  <si>
    <t>Botellas y otros envases de plástico</t>
  </si>
  <si>
    <t>Artículos de plástico para mesa, cocina y limpieza</t>
  </si>
  <si>
    <t>Artículos y partes de plástico para la industria automotriz</t>
  </si>
  <si>
    <t>Envases de plástico</t>
  </si>
  <si>
    <t>Piezas plásticas para aparatos eléctricos y de uso industrial</t>
  </si>
  <si>
    <t>Otros productos de plástico de uso industrial</t>
  </si>
  <si>
    <t>Otros artículos de plástico</t>
  </si>
  <si>
    <t>Llantas neumáticas para automóviles y camionetas</t>
  </si>
  <si>
    <t>Mangueras</t>
  </si>
  <si>
    <t>Bandas de hule</t>
  </si>
  <si>
    <t>Otros productos de hule</t>
  </si>
  <si>
    <t>Muebles y accesorios para baño</t>
  </si>
  <si>
    <t>Ladrillos</t>
  </si>
  <si>
    <t>Otros productos de arcilla no refractaria</t>
  </si>
  <si>
    <t>Azulejos y losetas de cerámica</t>
  </si>
  <si>
    <t>Baldosas cerámicas y similares</t>
  </si>
  <si>
    <t>Vidrio plano</t>
  </si>
  <si>
    <t>Vidrio y cristal para la industria automotriz</t>
  </si>
  <si>
    <t>Envases de vidrio</t>
  </si>
  <si>
    <t>Cristalería</t>
  </si>
  <si>
    <t>Cemento</t>
  </si>
  <si>
    <t>Concreto premezclado</t>
  </si>
  <si>
    <t>Bloques y tabiques de concreto</t>
  </si>
  <si>
    <t>Otros productos de concreto</t>
  </si>
  <si>
    <t>Cal hidratada</t>
  </si>
  <si>
    <t>Pegazulejo</t>
  </si>
  <si>
    <t>Productos de asbesto</t>
  </si>
  <si>
    <t>Lámina de acero</t>
  </si>
  <si>
    <t>Lingote y plancha de acero</t>
  </si>
  <si>
    <t>Varilla corrugada</t>
  </si>
  <si>
    <t>Desbastes primarios y ferroaleaciones</t>
  </si>
  <si>
    <t>Tubos y postes de hierro y acero</t>
  </si>
  <si>
    <t>Perfiles de hierro y acero</t>
  </si>
  <si>
    <t>Alambrón</t>
  </si>
  <si>
    <t>Barras de acero</t>
  </si>
  <si>
    <t>Afinación y laminación de aluminio</t>
  </si>
  <si>
    <t>Cobre afinado</t>
  </si>
  <si>
    <t>Oro afinado</t>
  </si>
  <si>
    <t>Plata afinada</t>
  </si>
  <si>
    <t>Productos de plomo, estaño y zinc</t>
  </si>
  <si>
    <t>Zinc afinado</t>
  </si>
  <si>
    <t>Lámina y perfiles de cobre</t>
  </si>
  <si>
    <t>Tubos de cobre</t>
  </si>
  <si>
    <t>Alambre y cable de cobre</t>
  </si>
  <si>
    <t>Piezas metálicas fundidas y moldeadas</t>
  </si>
  <si>
    <t>Corcholatas y placas para automóvil</t>
  </si>
  <si>
    <t>Herramientas de mano</t>
  </si>
  <si>
    <t>Máquinas o rastrillos de afeitar</t>
  </si>
  <si>
    <t>Baterías para cocina</t>
  </si>
  <si>
    <t>Estructuras</t>
  </si>
  <si>
    <t>Escaleras y otros productos de herrería</t>
  </si>
  <si>
    <t>Calderas y hornos industriales</t>
  </si>
  <si>
    <t>Tanques metálicos</t>
  </si>
  <si>
    <t>Envases metálicos</t>
  </si>
  <si>
    <t>Bisagras, candados y cerraduras</t>
  </si>
  <si>
    <t>Productos de alambre</t>
  </si>
  <si>
    <t>Alambres de fierro y acero</t>
  </si>
  <si>
    <t>Láminas de acero galvanizado</t>
  </si>
  <si>
    <t>Piezas metálicas esmaltadas</t>
  </si>
  <si>
    <t>Válvulas para uso doméstico</t>
  </si>
  <si>
    <t>Válvulas para uso industrial</t>
  </si>
  <si>
    <t>Corte y doblez de lámina</t>
  </si>
  <si>
    <t>Tractores agrícolas</t>
  </si>
  <si>
    <t>Otra maquinaria agrícola</t>
  </si>
  <si>
    <t>Maquinaria y equipo especial para la construcción</t>
  </si>
  <si>
    <t>Partes,  refacciones y accesorios (mazas y hojas para buldócer)</t>
  </si>
  <si>
    <t>Maquinaria y equipo para alimentos y bebidas</t>
  </si>
  <si>
    <t>Maquinaria y equipo para la industria químico-farmacéutica</t>
  </si>
  <si>
    <t>Unidades de aire acondicionado</t>
  </si>
  <si>
    <t>Frigoríficos industriales</t>
  </si>
  <si>
    <t>Motores a diesel</t>
  </si>
  <si>
    <t>Motores a gasolina</t>
  </si>
  <si>
    <t>Bombas</t>
  </si>
  <si>
    <t>Grúas fijas</t>
  </si>
  <si>
    <t>Elevadores y montacargas</t>
  </si>
  <si>
    <t>Aparatos para soldar</t>
  </si>
  <si>
    <t>Soldaduras</t>
  </si>
  <si>
    <t>Filtros para la industria en general</t>
  </si>
  <si>
    <t>Otra maquinaria y equipo de uso general</t>
  </si>
  <si>
    <t>Tarjetas para computadora</t>
  </si>
  <si>
    <t>Computadoras y accesorios</t>
  </si>
  <si>
    <t>Equipos de comunicación</t>
  </si>
  <si>
    <t>Televisores</t>
  </si>
  <si>
    <t>Equipos y reproductores de audio</t>
  </si>
  <si>
    <t>Partes para aparatos electrónicos</t>
  </si>
  <si>
    <t>Circuitos integrados</t>
  </si>
  <si>
    <t>Otros aparatos e instrumentos de medida y control</t>
  </si>
  <si>
    <t>Discos compactos y similares</t>
  </si>
  <si>
    <t>Focos y tubos de iluminación</t>
  </si>
  <si>
    <t xml:space="preserve">Ventiladores, licuadoras y batidoras </t>
  </si>
  <si>
    <t>Lavadoras de ropa</t>
  </si>
  <si>
    <t>Refrigeradores</t>
  </si>
  <si>
    <t>Estufas</t>
  </si>
  <si>
    <t>Calentadores para agua</t>
  </si>
  <si>
    <t>Motores eléctricos</t>
  </si>
  <si>
    <t>Aparatos y equipos de control</t>
  </si>
  <si>
    <t>Transformadores</t>
  </si>
  <si>
    <t>Accesorios y otros equipos de control</t>
  </si>
  <si>
    <t>Acumuladores y pilas</t>
  </si>
  <si>
    <t>Alambres y cables con aislamiento</t>
  </si>
  <si>
    <t>Alambres y cables sin recubrir</t>
  </si>
  <si>
    <t>Otro material eléctrico</t>
  </si>
  <si>
    <t>Automóviles</t>
  </si>
  <si>
    <t>Camionetas para pasajeros</t>
  </si>
  <si>
    <t>Tractocamiones</t>
  </si>
  <si>
    <t>Camiones</t>
  </si>
  <si>
    <t>Autobuses</t>
  </si>
  <si>
    <t>Carrocerías</t>
  </si>
  <si>
    <t>Accesorios, partes y piezas para carrocerías y remolques</t>
  </si>
  <si>
    <t>Motores automotrices</t>
  </si>
  <si>
    <t>Partes para motores automotrices</t>
  </si>
  <si>
    <t>Motores adicionales al sistema eléctrico automotriz</t>
  </si>
  <si>
    <t>Alternadores</t>
  </si>
  <si>
    <t>Bujías y otras partes para sistema eléctrico</t>
  </si>
  <si>
    <t>Arneses eléctricos automotrices</t>
  </si>
  <si>
    <t>Muelles y otras partes para suspensión</t>
  </si>
  <si>
    <t>Amortiguadores</t>
  </si>
  <si>
    <t>Frenos y sus partes</t>
  </si>
  <si>
    <t>Transmisiones</t>
  </si>
  <si>
    <t>Ejes de tracción y sus partes</t>
  </si>
  <si>
    <t>Vestiduras automotrices</t>
  </si>
  <si>
    <t>Asientos para vehículos automotrices</t>
  </si>
  <si>
    <t>Accesorios automotrices (tapetes, alfombras)</t>
  </si>
  <si>
    <t>Partes y refacciones para automotores troqueladas y estampadas</t>
  </si>
  <si>
    <t>Radiadores</t>
  </si>
  <si>
    <t>Rines</t>
  </si>
  <si>
    <t>Otras partes y refacciones automotrices</t>
  </si>
  <si>
    <t>Partes, componentes y accesorios para ensamble de aeronaves</t>
  </si>
  <si>
    <t xml:space="preserve">Carros de ferrocarril, accesorios y sus partes  </t>
  </si>
  <si>
    <t>Equipo e instrumental médico</t>
  </si>
  <si>
    <t>Material de curación</t>
  </si>
  <si>
    <t>Juguetes de plástico</t>
  </si>
  <si>
    <t>Artículos para pasatiempos</t>
  </si>
  <si>
    <t>Plumas y lápices</t>
  </si>
  <si>
    <t>Otros artículos escolares y de oficina</t>
  </si>
  <si>
    <t>Velas y veladoras</t>
  </si>
  <si>
    <t>Otras manufacturas</t>
  </si>
  <si>
    <t>Factor de Ajuste</t>
  </si>
  <si>
    <t>Alta Tensión</t>
  </si>
  <si>
    <t>Media Tensión</t>
  </si>
  <si>
    <t>DIT</t>
  </si>
  <si>
    <t>DIST</t>
  </si>
  <si>
    <t>GDMTO</t>
  </si>
  <si>
    <t>GDMTH</t>
  </si>
  <si>
    <t>Precio medio ($/kWh)</t>
  </si>
  <si>
    <t>Nivel de tensión</t>
  </si>
  <si>
    <t>Transmisión (&gt;=220 kV)</t>
  </si>
  <si>
    <t>Subtransmisión (&lt;220 kV)</t>
  </si>
  <si>
    <t>Suma</t>
  </si>
  <si>
    <t>Baja California</t>
  </si>
  <si>
    <t>Bajío</t>
  </si>
  <si>
    <t>Centro Occidente</t>
  </si>
  <si>
    <t>Centro Oriente</t>
  </si>
  <si>
    <t>Centro Sur</t>
  </si>
  <si>
    <t>Golfo Centro</t>
  </si>
  <si>
    <t>Golfo Norte</t>
  </si>
  <si>
    <t>Jalisco</t>
  </si>
  <si>
    <t>Noroeste</t>
  </si>
  <si>
    <t>Norte</t>
  </si>
  <si>
    <t>Oriente</t>
  </si>
  <si>
    <t>Peninsular</t>
  </si>
  <si>
    <t>Sureste</t>
  </si>
  <si>
    <t>Valle de México Centro</t>
  </si>
  <si>
    <t>Valle de México Norte</t>
  </si>
  <si>
    <t>Valle de México Sur</t>
  </si>
  <si>
    <t>Nivel de Tensión</t>
  </si>
  <si>
    <t>Porcentaje de pérdidas técnicas (%)</t>
  </si>
  <si>
    <t>Año Base</t>
  </si>
  <si>
    <t>División de distribución</t>
  </si>
  <si>
    <t>Fuente: Anexo D del Acuerdo A/074/2015. Incluye pérdidas de Baja y Media Tensión.</t>
  </si>
  <si>
    <t>Pérdidas Técnicas en Alta Tensión (GWh)</t>
  </si>
  <si>
    <t>Conceptos</t>
  </si>
  <si>
    <t>Pérdidas técnicas
(%)</t>
  </si>
  <si>
    <t>Cargo 
($/kWh)</t>
  </si>
  <si>
    <t>Concepto</t>
  </si>
  <si>
    <t>Tarifa Regulada</t>
  </si>
  <si>
    <t>Número de centros de cargas</t>
  </si>
  <si>
    <t>321 Industria de la madera</t>
  </si>
  <si>
    <t>325 Industria química</t>
  </si>
  <si>
    <t>326 Industria del plástico y del hule</t>
  </si>
  <si>
    <t>327 Fabricación de productos a base de minerales no metálicos</t>
  </si>
  <si>
    <t>331 Industrias metálicas básicas</t>
  </si>
  <si>
    <t>332 Fabricación de productos metálicos</t>
  </si>
  <si>
    <t>333 Fabricación de maquinaria y equipo</t>
  </si>
  <si>
    <t>334 Fabricación de equipo de computación, comunicación, medición y de otros equipos, componentes y accesorios electrónicos</t>
  </si>
  <si>
    <t>335 Fabricación de accesorios, aparatos eléctricos y equipo de generación de energía eléctrica</t>
  </si>
  <si>
    <t>336 Fabricación de equipo de transporte</t>
  </si>
  <si>
    <t>339 Otras industrias manufactureras</t>
  </si>
  <si>
    <t>23 Construcción</t>
  </si>
  <si>
    <t>Subsector</t>
  </si>
  <si>
    <t>Ponderador INPP</t>
  </si>
  <si>
    <t>Sector</t>
  </si>
  <si>
    <t>Rama</t>
  </si>
  <si>
    <t>Subrama</t>
  </si>
  <si>
    <t>Actividad económica</t>
  </si>
  <si>
    <t>Fuente: INPP.Base julio 2019 (INEGI). https://www.inegi.org.mx/programas/inpp/2019/</t>
  </si>
  <si>
    <t>Cargos Transmisión Renovables</t>
  </si>
  <si>
    <t>Fuente: Balance de Energía CFE Diciembre 2018 (CFE ICL).</t>
  </si>
  <si>
    <t>Costo
($)</t>
  </si>
  <si>
    <t>Nivel de tensión
(kV)</t>
  </si>
  <si>
    <t>Horas de un mes promedio</t>
  </si>
  <si>
    <t>Energía ingresada en la red (GWh)</t>
  </si>
  <si>
    <t>Precio medio (pesos/kWh)</t>
  </si>
  <si>
    <t>Proporción de energía facturada en 2018</t>
  </si>
  <si>
    <t>Proporción de pérdidas técnicas</t>
  </si>
  <si>
    <t>Pérdidas técnicas en Baja y Media Tensión referidas a la energía recibida en cada nivel de tensión</t>
  </si>
  <si>
    <t>Periodo de vigencia</t>
  </si>
  <si>
    <t>Meses en vigencia</t>
  </si>
  <si>
    <t>ene-feb 2018</t>
  </si>
  <si>
    <t>mar-jul 2018</t>
  </si>
  <si>
    <t>ago-dic 2018</t>
  </si>
  <si>
    <t>Tarifas de Operación del CENACE vigentes en 2018</t>
  </si>
  <si>
    <t>Tarifa ponderada 2018</t>
  </si>
  <si>
    <t>Tarifa Generadores ($/MWh)</t>
  </si>
  <si>
    <t>Tarifa ponderada Generadores 
($/MWh)</t>
  </si>
  <si>
    <t>Tarifa ponderada Cargas 
($/MWh)</t>
  </si>
  <si>
    <t>Uso de la infraestructura</t>
  </si>
  <si>
    <t>Porcentaje de pérdidas  técnicas en Baja Tensión (BT) y Media Tensión (MT)</t>
  </si>
  <si>
    <t>Proporción de la suma de la energía facturada</t>
  </si>
  <si>
    <t>Proporción de pérdidas técnicas en Baja y Media Tensión referidas a la energía ingresada en cada nivel de tensión</t>
  </si>
  <si>
    <t>Porcentaje de pérdidas técnicas reconocidas por división (%)</t>
  </si>
  <si>
    <t>Energía promedio mensual entregada por centro de carga
(kWh/carga)</t>
  </si>
  <si>
    <t>Costo operativo promedio mensual de CFE ICL</t>
  </si>
  <si>
    <t>Costo promedio mensual por centro de carga ($/carga)</t>
  </si>
  <si>
    <t>Insumos (SC)</t>
  </si>
  <si>
    <t>Insumos (CFAC)</t>
  </si>
  <si>
    <t>Cargo fijo por administración del Convenio</t>
  </si>
  <si>
    <t>Costo por el uso de la infraestructura</t>
  </si>
  <si>
    <t>Costo por el uso de la infraestructura en Media Tensión ($/kWh)</t>
  </si>
  <si>
    <t>Costo por el uso de la infraestructura en Alta Tensión ($/kWh)</t>
  </si>
  <si>
    <t>Costo
($/kWh)</t>
  </si>
  <si>
    <t>Componente del costo por el uso de la infraestructura correspondiente a los consumidores en Alta Tensión</t>
  </si>
  <si>
    <t>Componente del costo por el uso de la infraestructura correspondiente a los generadores en Alta Tensión</t>
  </si>
  <si>
    <t>Costo por pérdidas</t>
  </si>
  <si>
    <t>Costo
 (pesos/kWh)</t>
  </si>
  <si>
    <t>Costo por servicios conexos a la transmisión</t>
  </si>
  <si>
    <t>Administración del Convenio</t>
  </si>
  <si>
    <t>Cargo fijo por administración del Convenio
($/kWh)</t>
  </si>
  <si>
    <t>1. Cargos por el servicio de Transmisión</t>
  </si>
  <si>
    <t>Actualización de cargos</t>
  </si>
  <si>
    <t>2. Insumos</t>
  </si>
  <si>
    <t>2.1.1 Costo por el uso de la infraestructura en Alta Tensión</t>
  </si>
  <si>
    <t>a) Componente del costo por el uso de la infraestructura correspondiente a los consumidores en Alta Tensión</t>
  </si>
  <si>
    <t>b) Componente del costo por el uso de la infraestructura correspondiente a los generadores en Alta Tensión</t>
  </si>
  <si>
    <t>c) Componente del costo por el uso de la infraestructura correspondiente al costo por operación del CENACE</t>
  </si>
  <si>
    <t>2.1.2 Costo por el uso de la infraestructura en Media Tensión</t>
  </si>
  <si>
    <t>2.1.3 Costo por el uso de la infraestructura en Baja Tensión</t>
  </si>
  <si>
    <t>2.2.1 Porcentaje de pérdidas técnicas</t>
  </si>
  <si>
    <t>a) Porcentaje de pérdidas técnicas para Alta Tensión</t>
  </si>
  <si>
    <t>b) Porcentaje de pérdidas técnicas para Media y Baja Tensión</t>
  </si>
  <si>
    <t>2.2.2 Precio medio</t>
  </si>
  <si>
    <t>2.4.1 Costos por la administración del Convenio</t>
  </si>
  <si>
    <t>Memoria de cálculo de los cargos por el Servicio de Transmisión de energía eléctrica para fuentes de energía renovable o cogeneración eficiente, actualización mensual</t>
  </si>
  <si>
    <t>Cargos por el Servicio de Transmisión de energía eléctrica para fuentes de energía renovable o cogeneración eficiente a precios de 2018.</t>
  </si>
  <si>
    <t>3. Actualización de cargos</t>
  </si>
  <si>
    <t>Actualización mensual de los cargos por el Servicio de Transmisión de energía eléctrica para fuentes de energía renovable o cogeneración eficiente.</t>
  </si>
  <si>
    <t>4. Factor de Ajuste por Inflación</t>
  </si>
  <si>
    <t>Ponderadores del INPP, base julio 2019=100</t>
  </si>
  <si>
    <t>Índice Nacional de Precios Productor (INPP), base julio 2019=100.</t>
  </si>
  <si>
    <t>Cargos por el Servicio de Transmisión</t>
  </si>
  <si>
    <t>Actualización mensual de los cargos por el Servicio de Transmisión de energía eléctrica para fuentes de energía renovable o cogeneración eficiente</t>
  </si>
  <si>
    <t>Factor de Ajuste por Inflación.</t>
  </si>
  <si>
    <t>4.3.1 Ponderadores para Producción Total</t>
  </si>
  <si>
    <t>INPP base jul 2019</t>
  </si>
  <si>
    <t>Servicios conexos a la transmisión</t>
  </si>
  <si>
    <t>Costo por el uso de la infraestructura ($/kWh) a precios de 2018.</t>
  </si>
  <si>
    <t>Costo por pérdidas ($/kWh) a precios de 2018.</t>
  </si>
  <si>
    <t>Costo por servicios conexos a la transmisión ($/kWh) a precios de 2018.</t>
  </si>
  <si>
    <t>Cargo fijo por administración del Convenio ($/kWh) a precios de 2018.</t>
  </si>
  <si>
    <t>Clase de actividad económica</t>
  </si>
  <si>
    <t>Suma (GWh)</t>
  </si>
  <si>
    <t>Tarifa Cargas ($/MWh)</t>
  </si>
  <si>
    <t>Baja Tensión</t>
  </si>
  <si>
    <r>
      <t>Cargo</t>
    </r>
    <r>
      <rPr>
        <b/>
        <vertAlign val="superscript"/>
        <sz val="10"/>
        <color theme="0"/>
        <rFont val="Noto Sans"/>
        <family val="2"/>
      </rPr>
      <t>1/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</si>
  <si>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 El cargo se obtiene sumando los componentes de uso de la infraestructura, pérdidas, servicios conexos a la transmisión y administración del Convenio. Redondeo a cinco decimales.</t>
    </r>
  </si>
  <si>
    <r>
      <t>Tarifa de transmisión</t>
    </r>
    <r>
      <rPr>
        <b/>
        <vertAlign val="superscript"/>
        <sz val="10"/>
        <color theme="0"/>
        <rFont val="Noto Sans"/>
        <family val="2"/>
      </rPr>
      <t>1/</t>
    </r>
    <r>
      <rPr>
        <b/>
        <sz val="10"/>
        <color theme="0"/>
        <rFont val="Noto Sans"/>
        <family val="2"/>
      </rPr>
      <t xml:space="preserve">
($/kWh)</t>
    </r>
  </si>
  <si>
    <r>
      <t>Proporción de energía</t>
    </r>
    <r>
      <rPr>
        <b/>
        <vertAlign val="superscript"/>
        <sz val="10"/>
        <color theme="0"/>
        <rFont val="Noto Sans"/>
        <family val="2"/>
      </rPr>
      <t>2/</t>
    </r>
  </si>
  <si>
    <r>
      <rPr>
        <vertAlign val="superscript"/>
        <sz val="9"/>
        <color theme="1"/>
        <rFont val="Noto Sans"/>
        <family val="2"/>
      </rPr>
      <t xml:space="preserve">1/ </t>
    </r>
    <r>
      <rPr>
        <sz val="9"/>
        <color theme="1"/>
        <rFont val="Noto Sans"/>
        <family val="2"/>
      </rPr>
      <t xml:space="preserve">Tarifa Regulada de transmisión en 2018 aplicable a consumidores (Fuente: DOF 29/01/2018).
</t>
    </r>
    <r>
      <rPr>
        <vertAlign val="superscript"/>
        <sz val="9"/>
        <color theme="1"/>
        <rFont val="Noto Sans"/>
        <family val="2"/>
      </rPr>
      <t>2/</t>
    </r>
    <r>
      <rPr>
        <sz val="9"/>
        <color theme="1"/>
        <rFont val="Noto Sans"/>
        <family val="2"/>
      </rPr>
      <t xml:space="preserve"> Energía entregada a los centros de carga incluidos en un Contrato de Interconexión Legado (CIL) para fuentes de energía renovable o cogeneración eficiente en 2018 (Fuente: CFE ICL).</t>
    </r>
  </si>
  <si>
    <r>
      <t>Proporción de Energía</t>
    </r>
    <r>
      <rPr>
        <b/>
        <vertAlign val="superscript"/>
        <sz val="10"/>
        <color theme="0"/>
        <rFont val="Noto Sans"/>
        <family val="2"/>
      </rPr>
      <t>2/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</si>
  <si>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 Tarifa Regulada de transmisión en 2018 aplicable a generadores (Fuente: DOF 29/01/2018).
</t>
    </r>
    <r>
      <rPr>
        <vertAlign val="superscript"/>
        <sz val="9"/>
        <color theme="1"/>
        <rFont val="Noto Sans"/>
        <family val="2"/>
      </rPr>
      <t>2/</t>
    </r>
    <r>
      <rPr>
        <sz val="9"/>
        <color theme="1"/>
        <rFont val="Noto Sans"/>
        <family val="2"/>
      </rPr>
      <t xml:space="preserve"> Energía generada por las centrales eléctricas incluidas en un CIL para fuentes de energía renovable o cogeneración eficiente en 2018 (Fuente: CFE ICL).</t>
    </r>
  </si>
  <si>
    <r>
      <t>Operación del CENACE-Generadores</t>
    </r>
    <r>
      <rPr>
        <vertAlign val="superscript"/>
        <sz val="10"/>
        <color theme="1"/>
        <rFont val="Noto Sans"/>
        <family val="2"/>
      </rPr>
      <t>1/</t>
    </r>
  </si>
  <si>
    <r>
      <t>Operación del CENACE-Cargas</t>
    </r>
    <r>
      <rPr>
        <vertAlign val="superscript"/>
        <sz val="10"/>
        <color theme="1"/>
        <rFont val="Noto Sans"/>
        <family val="2"/>
      </rPr>
      <t>1/</t>
    </r>
  </si>
  <si>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Tarifa Regulada de operación del CENACE en 2018 (Fuente: Acuerdos A/068/2017, A/004/2018 y A/023/2018).</t>
    </r>
  </si>
  <si>
    <r>
      <t>Tarifa de distribución</t>
    </r>
    <r>
      <rPr>
        <b/>
        <vertAlign val="superscript"/>
        <sz val="10"/>
        <color theme="0"/>
        <rFont val="Noto Sans"/>
        <family val="2"/>
      </rPr>
      <t>1/</t>
    </r>
    <r>
      <rPr>
        <b/>
        <sz val="10"/>
        <color theme="0"/>
        <rFont val="Noto Sans"/>
        <family val="2"/>
      </rPr>
      <t xml:space="preserve">
($/kW-mes)</t>
    </r>
  </si>
  <si>
    <r>
      <t>Ventas de energía eléctrica en 2018</t>
    </r>
    <r>
      <rPr>
        <b/>
        <vertAlign val="superscript"/>
        <sz val="10"/>
        <color theme="0"/>
        <rFont val="Noto Sans"/>
        <family val="2"/>
      </rPr>
      <t>2/</t>
    </r>
    <r>
      <rPr>
        <b/>
        <sz val="10"/>
        <color theme="0"/>
        <rFont val="Noto Sans"/>
        <family val="2"/>
      </rPr>
      <t xml:space="preserve"> (GWh)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</si>
  <si>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 Tarifa Regulada de distribución en 2018 correspondiente a la categoría tarifaria GDMT (Fuente: DOF 18/01/2018).
</t>
    </r>
    <r>
      <rPr>
        <vertAlign val="superscript"/>
        <sz val="9"/>
        <color theme="1"/>
        <rFont val="Noto Sans"/>
        <family val="2"/>
      </rPr>
      <t>2/</t>
    </r>
    <r>
      <rPr>
        <sz val="9"/>
        <color theme="1"/>
        <rFont val="Noto Sans"/>
        <family val="2"/>
      </rPr>
      <t xml:space="preserve"> Ventas de energía eléctrica en 2018 asociadas a las categorías tarifarias GDMTH y GDMTO (Fuente: CFE SSB).</t>
    </r>
  </si>
  <si>
    <r>
      <t>Factor de Carga</t>
    </r>
    <r>
      <rPr>
        <b/>
        <vertAlign val="superscript"/>
        <sz val="10"/>
        <color theme="0"/>
        <rFont val="Noto Sans"/>
        <family val="2"/>
      </rPr>
      <t>3/</t>
    </r>
  </si>
  <si>
    <r>
      <rPr>
        <vertAlign val="superscript"/>
        <sz val="9"/>
        <color theme="1"/>
        <rFont val="Noto Sans"/>
        <family val="2"/>
      </rPr>
      <t>3/</t>
    </r>
    <r>
      <rPr>
        <sz val="9"/>
        <color theme="1"/>
        <rFont val="Noto Sans"/>
        <family val="2"/>
      </rPr>
      <t xml:space="preserve"> Factor de carga promedio de las categorías tarifarias GDMTH y GDMTO (Fuente: Anexo Único del Acuerdo A/038/2019).</t>
    </r>
  </si>
  <si>
    <r>
      <t>Tarifa de distribución</t>
    </r>
    <r>
      <rPr>
        <b/>
        <vertAlign val="superscript"/>
        <sz val="10"/>
        <color theme="0"/>
        <rFont val="Noto Sans"/>
        <family val="2"/>
      </rPr>
      <t>1/</t>
    </r>
    <r>
      <rPr>
        <b/>
        <sz val="10"/>
        <color theme="0"/>
        <rFont val="Noto Sans"/>
        <family val="2"/>
      </rPr>
      <t xml:space="preserve">
($/kWh-mes)</t>
    </r>
  </si>
  <si>
    <r>
      <rPr>
        <vertAlign val="superscript"/>
        <sz val="9"/>
        <color theme="1"/>
        <rFont val="Noto Sans"/>
        <family val="2"/>
      </rPr>
      <t xml:space="preserve">1/ </t>
    </r>
    <r>
      <rPr>
        <sz val="9"/>
        <color theme="1"/>
        <rFont val="Noto Sans"/>
        <family val="2"/>
      </rPr>
      <t xml:space="preserve">Tarifa Regulada de distribución en 2018 correspondiente a la categoría tarifaria PDBT (Fuente: DOF 18/01/2018).
</t>
    </r>
    <r>
      <rPr>
        <vertAlign val="superscript"/>
        <sz val="9"/>
        <color theme="1"/>
        <rFont val="Noto Sans"/>
        <family val="2"/>
      </rPr>
      <t>2/</t>
    </r>
    <r>
      <rPr>
        <sz val="9"/>
        <color theme="1"/>
        <rFont val="Noto Sans"/>
        <family val="2"/>
      </rPr>
      <t xml:space="preserve"> Ventas de energía eléctrica en 2018 asociadas a la categoría tarifaria PDBT (Fuente: CFE SSB).</t>
    </r>
  </si>
  <si>
    <r>
      <t>Costo por el uso de la infraestructura en Baja Tensión ($/kWh)</t>
    </r>
    <r>
      <rPr>
        <b/>
        <vertAlign val="superscript"/>
        <sz val="10"/>
        <color theme="0"/>
        <rFont val="Noto Sans"/>
        <family val="2"/>
      </rPr>
      <t>3/</t>
    </r>
  </si>
  <si>
    <r>
      <rPr>
        <vertAlign val="superscript"/>
        <sz val="9"/>
        <color theme="1"/>
        <rFont val="Noto Sans"/>
        <family val="2"/>
      </rPr>
      <t xml:space="preserve">3/ </t>
    </r>
    <r>
      <rPr>
        <sz val="9"/>
        <color theme="1"/>
        <rFont val="Noto Sans"/>
        <family val="2"/>
      </rPr>
      <t>El costo por uso de la infraestructura en Baja Tensión resulta de la diferencia entre los costos calculados para Baja y Media tensión.</t>
    </r>
  </si>
  <si>
    <r>
      <t>Año Base</t>
    </r>
    <r>
      <rPr>
        <b/>
        <vertAlign val="superscript"/>
        <sz val="10"/>
        <color theme="0"/>
        <rFont val="Noto Sans"/>
        <family val="2"/>
      </rPr>
      <t>1/</t>
    </r>
  </si>
  <si>
    <r>
      <t>2018</t>
    </r>
    <r>
      <rPr>
        <b/>
        <vertAlign val="superscript"/>
        <sz val="10"/>
        <color theme="0"/>
        <rFont val="Noto Sans"/>
        <family val="2"/>
      </rPr>
      <t>2/</t>
    </r>
  </si>
  <si>
    <r>
      <t>Ventas de energía eléctrica</t>
    </r>
    <r>
      <rPr>
        <b/>
        <vertAlign val="superscript"/>
        <sz val="10"/>
        <color theme="0"/>
        <rFont val="Noto Sans"/>
        <family val="2"/>
      </rPr>
      <t>3/</t>
    </r>
    <r>
      <rPr>
        <b/>
        <sz val="10"/>
        <color theme="0"/>
        <rFont val="Noto Sans"/>
        <family val="2"/>
      </rPr>
      <t xml:space="preserve">
(GWh)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</si>
  <si>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 Proporción de pérdidas técnicas en Baja y Media Tensión estimado a partir de las pérdidas reportadas en el Balance de Energía 2014 (Fuente: CFE).
</t>
    </r>
    <r>
      <rPr>
        <vertAlign val="superscript"/>
        <sz val="9"/>
        <color theme="1"/>
        <rFont val="Noto Sans"/>
        <family val="2"/>
      </rPr>
      <t xml:space="preserve">2/ </t>
    </r>
    <r>
      <rPr>
        <sz val="9"/>
        <color theme="1"/>
        <rFont val="Noto Sans"/>
        <family val="2"/>
      </rPr>
      <t>Proporción de pérdidas técnicas en Baja y Media Tensión estimadas a partir del porcentaje de pérdidas reconocidas para el 2018 en el Anexo D del Acuerdo A/074/2015.</t>
    </r>
  </si>
  <si>
    <r>
      <rPr>
        <vertAlign val="superscript"/>
        <sz val="9"/>
        <color theme="1"/>
        <rFont val="Noto Sans"/>
        <family val="2"/>
      </rPr>
      <t>3/</t>
    </r>
    <r>
      <rPr>
        <sz val="9"/>
        <color theme="1"/>
        <rFont val="Noto Sans"/>
        <family val="2"/>
      </rPr>
      <t xml:space="preserve"> Ventas de energía eléctrica en 2018 asociadas a las categorías tarifarias PDBT y GDBT para Baja Tensión; y, GDMTH y GDMTO para Media Tensión (Fuente: CFE SSB).</t>
    </r>
  </si>
  <si>
    <r>
      <t>Facturación de energía eléctrica</t>
    </r>
    <r>
      <rPr>
        <vertAlign val="superscript"/>
        <sz val="10"/>
        <color theme="1"/>
        <rFont val="Noto Sans"/>
        <family val="2"/>
      </rPr>
      <t xml:space="preserve">1/ </t>
    </r>
    <r>
      <rPr>
        <sz val="10"/>
        <color theme="1"/>
        <rFont val="Noto Sans"/>
        <family val="2"/>
      </rPr>
      <t>(millones de pesos)</t>
    </r>
  </si>
  <si>
    <r>
      <t>Volumen de energía eléctrica facturada</t>
    </r>
    <r>
      <rPr>
        <vertAlign val="superscript"/>
        <sz val="10"/>
        <color theme="1"/>
        <rFont val="Noto Sans"/>
        <family val="2"/>
      </rPr>
      <t>2/</t>
    </r>
    <r>
      <rPr>
        <sz val="10"/>
        <color theme="1"/>
        <rFont val="Noto Sans"/>
        <family val="2"/>
      </rPr>
      <t xml:space="preserve"> (GWh)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</si>
  <si>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 Productos facturados en 2018 (Fuente: CFE SSB).
</t>
    </r>
    <r>
      <rPr>
        <vertAlign val="superscript"/>
        <sz val="9"/>
        <color theme="1"/>
        <rFont val="Noto Sans"/>
        <family val="2"/>
      </rPr>
      <t>2/</t>
    </r>
    <r>
      <rPr>
        <sz val="9"/>
        <color theme="1"/>
        <rFont val="Noto Sans"/>
        <family val="2"/>
      </rPr>
      <t xml:space="preserve"> Ventas de energía eléctrica en 2018 (Fuente: CFE SSB).</t>
    </r>
  </si>
  <si>
    <r>
      <t>Tarifa de transmisión</t>
    </r>
    <r>
      <rPr>
        <b/>
        <vertAlign val="superscript"/>
        <sz val="10"/>
        <color theme="0"/>
        <rFont val="Noto Sans"/>
        <family val="2"/>
      </rPr>
      <t>3/</t>
    </r>
    <r>
      <rPr>
        <b/>
        <sz val="10"/>
        <color theme="0"/>
        <rFont val="Noto Sans"/>
        <family val="2"/>
      </rPr>
      <t xml:space="preserve"> (pesos/kWh)</t>
    </r>
  </si>
  <si>
    <r>
      <rPr>
        <vertAlign val="superscript"/>
        <sz val="9"/>
        <color theme="1"/>
        <rFont val="Noto Sans"/>
        <family val="2"/>
      </rPr>
      <t>3/</t>
    </r>
    <r>
      <rPr>
        <sz val="9"/>
        <color theme="1"/>
        <rFont val="Noto Sans"/>
        <family val="2"/>
      </rPr>
      <t>Tarifa Regulada de transmisión en 2018 aplicable a consumidores en tensiones ≥ 220 kV (Fuente: DOF 29/01/2018).</t>
    </r>
  </si>
  <si>
    <r>
      <t>Alta</t>
    </r>
    <r>
      <rPr>
        <b/>
        <vertAlign val="superscript"/>
        <sz val="10"/>
        <color theme="1"/>
        <rFont val="Noto Sans"/>
        <family val="2"/>
      </rPr>
      <t>1/</t>
    </r>
  </si>
  <si>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Tarifa Regulada de Servicios Conexos no incluidos en el MEM en 2018 (Fuente: Acuerdo A/058/2017).</t>
    </r>
  </si>
  <si>
    <r>
      <t>Costo de operación autorizado a CFE ICL en 2018</t>
    </r>
    <r>
      <rPr>
        <vertAlign val="superscript"/>
        <sz val="10"/>
        <color theme="1"/>
        <rFont val="Noto Sans"/>
        <family val="2"/>
      </rPr>
      <t>1/</t>
    </r>
  </si>
  <si>
    <r>
      <t>Proporción del costo operativo promedio mensual asociado a centros de carga</t>
    </r>
    <r>
      <rPr>
        <vertAlign val="superscript"/>
        <sz val="10"/>
        <color theme="1"/>
        <rFont val="Noto Sans"/>
        <family val="2"/>
      </rPr>
      <t>2/</t>
    </r>
  </si>
  <si>
    <r>
      <t>Número de centros de carga promedio mensual</t>
    </r>
    <r>
      <rPr>
        <vertAlign val="superscript"/>
        <sz val="10"/>
        <color theme="1"/>
        <rFont val="Noto Sans"/>
        <family val="2"/>
      </rPr>
      <t>3/</t>
    </r>
  </si>
  <si>
    <r>
      <t>Número de centros de carga promedio mensual</t>
    </r>
    <r>
      <rPr>
        <b/>
        <vertAlign val="superscript"/>
        <sz val="10"/>
        <color theme="0"/>
        <rFont val="Noto Sans"/>
        <family val="2"/>
      </rPr>
      <t>4/</t>
    </r>
  </si>
  <si>
    <r>
      <t>Energía promedio mensual</t>
    </r>
    <r>
      <rPr>
        <b/>
        <vertAlign val="superscript"/>
        <sz val="10"/>
        <color theme="0"/>
        <rFont val="Noto Sans"/>
        <family val="2"/>
      </rPr>
      <t>5/</t>
    </r>
    <r>
      <rPr>
        <b/>
        <sz val="10"/>
        <color theme="0"/>
        <rFont val="Noto Sans"/>
        <family val="2"/>
      </rPr>
      <t xml:space="preserve">
 (MWh)</t>
    </r>
  </si>
  <si>
    <r>
      <rPr>
        <vertAlign val="superscript"/>
        <sz val="9"/>
        <color theme="1"/>
        <rFont val="Noto Sans"/>
        <family val="2"/>
      </rPr>
      <t>1/</t>
    </r>
    <r>
      <rPr>
        <sz val="9"/>
        <color theme="1"/>
        <rFont val="Noto Sans"/>
        <family val="2"/>
      </rPr>
      <t xml:space="preserve">Costo autorizado a CFE ICL para 2018 (Fuente: Acuerdo A/003/2018).
</t>
    </r>
    <r>
      <rPr>
        <vertAlign val="superscript"/>
        <sz val="9"/>
        <color theme="1"/>
        <rFont val="Noto Sans"/>
        <family val="2"/>
      </rPr>
      <t xml:space="preserve">2/ </t>
    </r>
    <r>
      <rPr>
        <sz val="9"/>
        <color theme="1"/>
        <rFont val="Noto Sans"/>
        <family val="2"/>
      </rPr>
      <t xml:space="preserve">Estimación de la proporción de tiempo promedio mensual que se destina a la administración de cada una de las actividades asociadas a las cargas incluidas en un CIL (0.62) respecto al tiempo promedio mensual que se destina a la administración de un CIL (Fuente: CFE ICL).
</t>
    </r>
    <r>
      <rPr>
        <vertAlign val="superscript"/>
        <sz val="9"/>
        <color theme="1"/>
        <rFont val="Noto Sans"/>
        <family val="2"/>
      </rPr>
      <t>3/</t>
    </r>
    <r>
      <rPr>
        <sz val="9"/>
        <color theme="1"/>
        <rFont val="Noto Sans"/>
        <family val="2"/>
      </rPr>
      <t xml:space="preserve">Número de centros de carga promedio mensual incluidos en un CIL en 2018 (Fuente: CFE ICL).
</t>
    </r>
    <r>
      <rPr>
        <vertAlign val="superscript"/>
        <sz val="9"/>
        <color theme="1"/>
        <rFont val="Noto Sans"/>
        <family val="2"/>
      </rPr>
      <t>4/</t>
    </r>
    <r>
      <rPr>
        <sz val="9"/>
        <color theme="1"/>
        <rFont val="Noto Sans"/>
        <family val="2"/>
      </rPr>
      <t xml:space="preserve">Número de centros de carga promedio mensual en 2018, asociados a fuentes de energía renovable o cogeneración eficiente (Fuente: CFE ICL).
</t>
    </r>
    <r>
      <rPr>
        <vertAlign val="superscript"/>
        <sz val="9"/>
        <color theme="1"/>
        <rFont val="Noto Sans"/>
        <family val="2"/>
      </rPr>
      <t>5/</t>
    </r>
    <r>
      <rPr>
        <sz val="9"/>
        <color theme="1"/>
        <rFont val="Noto Sans"/>
        <family val="2"/>
      </rPr>
      <t>Energía promedio mensual entregada en 2018 a los centros de carga asociados a fuentes de energía renovable o cogeneración eficiente (Fuente: CFE ICL).</t>
    </r>
  </si>
  <si>
    <r>
      <t>Cargos por el Servicio de Transmisión de energía eléctrica para fuentes de energía renovable o cogeneración eficiente</t>
    </r>
    <r>
      <rPr>
        <b/>
        <vertAlign val="superscript"/>
        <sz val="10"/>
        <color theme="0"/>
        <rFont val="Noto Sans"/>
        <family val="2"/>
      </rPr>
      <t>1/</t>
    </r>
    <r>
      <rPr>
        <b/>
        <sz val="10"/>
        <color theme="0"/>
        <rFont val="Noto Sans"/>
        <family val="2"/>
      </rPr>
      <t xml:space="preserve">
($/kWh)</t>
    </r>
  </si>
  <si>
    <r>
      <rPr>
        <vertAlign val="superscript"/>
        <sz val="9"/>
        <color theme="1"/>
        <rFont val="Noto Sans"/>
        <family val="2"/>
      </rPr>
      <t xml:space="preserve">1/ </t>
    </r>
    <r>
      <rPr>
        <sz val="9"/>
        <color theme="1"/>
        <rFont val="Noto Sans"/>
        <family val="2"/>
      </rPr>
      <t>Redondeo a cinco decimales.</t>
    </r>
  </si>
  <si>
    <r>
      <t>Factor de Ajuste</t>
    </r>
    <r>
      <rPr>
        <b/>
        <vertAlign val="superscript"/>
        <sz val="10"/>
        <color theme="0"/>
        <rFont val="Noto Sans"/>
        <family val="2"/>
      </rPr>
      <t>1/</t>
    </r>
  </si>
  <si>
    <r>
      <rPr>
        <vertAlign val="superscript"/>
        <sz val="9"/>
        <color theme="1"/>
        <rFont val="Noto Sans"/>
        <family val="2"/>
      </rPr>
      <t xml:space="preserve">1/ </t>
    </r>
    <r>
      <rPr>
        <sz val="9"/>
        <color theme="1"/>
        <rFont val="Noto Sans"/>
        <family val="2"/>
      </rPr>
      <t>Calculado conforme al Anexo TB-RC de la Resolución número RES/067/2010.</t>
    </r>
  </si>
  <si>
    <r>
      <t>Número de producto genérico dentro de la Canasta 2019</t>
    </r>
    <r>
      <rPr>
        <b/>
        <vertAlign val="superscript"/>
        <sz val="10"/>
        <color theme="0"/>
        <rFont val="Noto Sans"/>
        <family val="2"/>
      </rPr>
      <t>1/</t>
    </r>
  </si>
  <si>
    <r>
      <t>Producción Total</t>
    </r>
    <r>
      <rPr>
        <b/>
        <vertAlign val="superscript"/>
        <sz val="10"/>
        <color theme="0"/>
        <rFont val="Noto Sans"/>
        <family val="2"/>
      </rPr>
      <t>2/</t>
    </r>
  </si>
  <si>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El número asignado al producto genérico corresponde al definido en el Cambio Año Base Junio 2012=100 a efecto de facilitar la correspondencia en las series; excepto para aquellos productos genéricos de nueva creación donde se asigna el consecutivo siguiente. 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Estas ponderaciones combinadas con los precios para mercado de producción total se utilizan en el cálculo de los índices de precios de valor bruto de producción. Fuente: INPP.Base julio 2019 (INEGI). https://www.inegi.org.mx/programas/inpp/2019/</t>
    </r>
  </si>
  <si>
    <t>Comisión Nacional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</si>
</sst>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0.0000"/>
    <numFmt numFmtId="166" formatCode="0.0%"/>
    <numFmt numFmtId="167" formatCode="0.00000"/>
    <numFmt numFmtId="168" formatCode="_-* #,##0_-;\-* #,##0_-;_-* &quot;-&quot;??_-;_-@_-"/>
    <numFmt numFmtId="169" formatCode="0.0000000000"/>
    <numFmt numFmtId="170" formatCode="0.0"/>
    <numFmt numFmtId="171" formatCode="0.000000000000"/>
    <numFmt numFmtId="172" formatCode="#,##0.0000"/>
    <numFmt numFmtId="173" formatCode="#,##0.000"/>
    <numFmt numFmtId="174" formatCode="0.00000000000"/>
    <numFmt numFmtId="175" formatCode="0.0000000"/>
    <numFmt numFmtId="176" formatCode="0.000000"/>
    <numFmt numFmtId="177" formatCode="0.00000000"/>
    <numFmt numFmtId="178" formatCode="#,##0.00000"/>
    <numFmt numFmtId="179" formatCode="0.000000000"/>
    <numFmt numFmtId="180" formatCode="###\ ###\ ###\ ###\ ##0.000000000000"/>
    <numFmt numFmtId="181" formatCode="########\ ###\ ###\ ###\ ##0.000000000000"/>
    <numFmt numFmtId="182" formatCode="_-* #,##0.00000_-;\-* #,##0.000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Noto Sans"/>
      <family val="2"/>
    </font>
    <font>
      <sz val="11"/>
      <name val="Noto Sans"/>
      <family val="2"/>
    </font>
    <font>
      <u/>
      <sz val="10"/>
      <name val="Noto Sans"/>
      <family val="2"/>
    </font>
    <font>
      <sz val="10"/>
      <color theme="1"/>
      <name val="Noto Sans"/>
      <family val="2"/>
    </font>
    <font>
      <sz val="11"/>
      <color theme="2" tint="-0.499984740745262"/>
      <name val="Noto Sans"/>
      <family val="2"/>
    </font>
    <font>
      <sz val="10"/>
      <color theme="2" tint="-0.499984740745262"/>
      <name val="Noto Sans"/>
      <family val="2"/>
    </font>
    <font>
      <sz val="11"/>
      <color theme="1"/>
      <name val="Noto Sans"/>
      <family val="2"/>
    </font>
    <font>
      <u/>
      <sz val="11"/>
      <color theme="10"/>
      <name val="Noto Sans"/>
      <family val="2"/>
    </font>
    <font>
      <b/>
      <sz val="11"/>
      <color theme="0"/>
      <name val="Noto Sans"/>
      <family val="2"/>
    </font>
    <font>
      <b/>
      <sz val="11"/>
      <name val="Noto Sans"/>
      <family val="2"/>
    </font>
    <font>
      <b/>
      <sz val="10"/>
      <color theme="0"/>
      <name val="Noto Sans"/>
      <family val="2"/>
    </font>
    <font>
      <b/>
      <vertAlign val="superscript"/>
      <sz val="10"/>
      <color theme="0"/>
      <name val="Noto Sans"/>
      <family val="2"/>
    </font>
    <font>
      <b/>
      <sz val="10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b/>
      <sz val="11"/>
      <color rgb="FFFF0000"/>
      <name val="Noto Sans"/>
      <family val="2"/>
    </font>
    <font>
      <sz val="10"/>
      <color theme="0"/>
      <name val="Noto Sans"/>
      <family val="2"/>
    </font>
    <font>
      <b/>
      <sz val="10"/>
      <name val="Noto Sans"/>
      <family val="2"/>
    </font>
    <font>
      <vertAlign val="superscript"/>
      <sz val="10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sz val="10"/>
      <color theme="0" tint="-0.499984740745262"/>
      <name val="Noto Sans"/>
      <family val="2"/>
    </font>
    <font>
      <sz val="8"/>
      <color theme="0" tint="-0.499984740745262"/>
      <name val="Noto Sans"/>
      <family val="2"/>
    </font>
    <font>
      <i/>
      <sz val="10"/>
      <color theme="1"/>
      <name val="Noto Sans"/>
      <family val="2"/>
    </font>
    <font>
      <b/>
      <vertAlign val="superscript"/>
      <sz val="10"/>
      <color theme="1"/>
      <name val="Noto Sans"/>
      <family val="2"/>
    </font>
    <font>
      <sz val="8"/>
      <color theme="1"/>
      <name val="Noto Sans"/>
      <family val="2"/>
    </font>
    <font>
      <b/>
      <sz val="11"/>
      <color theme="1"/>
      <name val="Noto Sans"/>
      <family val="2"/>
    </font>
    <font>
      <b/>
      <sz val="9"/>
      <color theme="0"/>
      <name val="Noto Sans"/>
      <family val="2"/>
    </font>
    <font>
      <b/>
      <sz val="9"/>
      <name val="Noto Sans"/>
      <family val="2"/>
    </font>
    <font>
      <b/>
      <sz val="14"/>
      <name val="Patria"/>
      <family val="3"/>
    </font>
    <font>
      <sz val="11"/>
      <name val="Patria"/>
      <family val="3"/>
    </font>
    <font>
      <sz val="10"/>
      <name val="Patria"/>
      <family val="3"/>
    </font>
    <font>
      <b/>
      <sz val="12"/>
      <name val="Patria"/>
      <family val="3"/>
    </font>
    <font>
      <b/>
      <sz val="12"/>
      <color theme="1"/>
      <name val="Noto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rgb="FF80808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37" fontId="4" fillId="0" borderId="0"/>
    <xf numFmtId="0" fontId="3" fillId="0" borderId="0"/>
    <xf numFmtId="44" fontId="1" fillId="0" borderId="0" applyFont="0" applyFill="0" applyBorder="0" applyAlignment="0" applyProtection="0"/>
  </cellStyleXfs>
  <cellXfs count="271">
    <xf numFmtId="0" fontId="0" fillId="0" borderId="0" xfId="0"/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5" fillId="0" borderId="0" xfId="0" applyFont="1"/>
    <xf numFmtId="0" fontId="5" fillId="2" borderId="6" xfId="3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8" fillId="0" borderId="0" xfId="0" applyFont="1"/>
    <xf numFmtId="0" fontId="5" fillId="2" borderId="11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vertical="center"/>
    </xf>
    <xf numFmtId="0" fontId="7" fillId="2" borderId="0" xfId="4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6" fillId="2" borderId="6" xfId="3" applyFont="1" applyFill="1" applyBorder="1" applyAlignment="1">
      <alignment horizontal="right" vertical="center"/>
    </xf>
    <xf numFmtId="0" fontId="6" fillId="2" borderId="0" xfId="3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6" fillId="2" borderId="1" xfId="7" applyFont="1" applyFill="1" applyBorder="1"/>
    <xf numFmtId="0" fontId="5" fillId="11" borderId="0" xfId="3" applyFont="1" applyFill="1" applyAlignment="1">
      <alignment horizontal="left" vertical="center"/>
    </xf>
    <xf numFmtId="0" fontId="6" fillId="11" borderId="0" xfId="7" applyFont="1" applyFill="1"/>
    <xf numFmtId="0" fontId="14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5" fillId="9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7" fillId="8" borderId="12" xfId="0" applyFont="1" applyFill="1" applyBorder="1" applyAlignment="1">
      <alignment horizontal="center" vertical="center"/>
    </xf>
    <xf numFmtId="167" fontId="17" fillId="2" borderId="12" xfId="0" applyNumberFormat="1" applyFont="1" applyFill="1" applyBorder="1" applyAlignment="1">
      <alignment horizontal="center" vertical="center"/>
    </xf>
    <xf numFmtId="167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5" fillId="2" borderId="0" xfId="3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167" fontId="17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9" borderId="0" xfId="3" applyFont="1" applyFill="1" applyAlignment="1">
      <alignment horizontal="left" vertical="center"/>
    </xf>
    <xf numFmtId="0" fontId="21" fillId="9" borderId="0" xfId="3" applyFont="1" applyFill="1" applyAlignment="1">
      <alignment horizontal="left" vertical="center"/>
    </xf>
    <xf numFmtId="0" fontId="5" fillId="9" borderId="0" xfId="3" applyFont="1" applyFill="1" applyAlignment="1">
      <alignment horizontal="left" vertical="center"/>
    </xf>
    <xf numFmtId="3" fontId="5" fillId="9" borderId="0" xfId="0" applyNumberFormat="1" applyFont="1" applyFill="1" applyAlignment="1">
      <alignment horizontal="right" vertical="center" wrapText="1"/>
    </xf>
    <xf numFmtId="0" fontId="5" fillId="9" borderId="0" xfId="3" applyFont="1" applyFill="1" applyAlignment="1">
      <alignment vertical="center"/>
    </xf>
    <xf numFmtId="0" fontId="13" fillId="12" borderId="0" xfId="3" applyFont="1" applyFill="1" applyAlignment="1">
      <alignment horizontal="left" vertical="center"/>
    </xf>
    <xf numFmtId="0" fontId="21" fillId="12" borderId="0" xfId="3" applyFont="1" applyFill="1" applyAlignment="1">
      <alignment horizontal="left" vertical="center"/>
    </xf>
    <xf numFmtId="165" fontId="15" fillId="9" borderId="12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5" fillId="12" borderId="0" xfId="3" applyFont="1" applyFill="1" applyAlignment="1">
      <alignment horizontal="left" vertical="center"/>
    </xf>
    <xf numFmtId="0" fontId="14" fillId="2" borderId="0" xfId="3" applyFont="1" applyFill="1" applyAlignment="1">
      <alignment horizontal="left" vertical="center"/>
    </xf>
    <xf numFmtId="165" fontId="8" fillId="8" borderId="12" xfId="0" applyNumberFormat="1" applyFont="1" applyFill="1" applyBorder="1" applyAlignment="1">
      <alignment horizontal="center" vertical="center"/>
    </xf>
    <xf numFmtId="165" fontId="8" fillId="2" borderId="12" xfId="8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4" fontId="8" fillId="2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173" fontId="8" fillId="0" borderId="12" xfId="0" applyNumberFormat="1" applyFont="1" applyBorder="1" applyAlignment="1">
      <alignment horizontal="center" vertical="center"/>
    </xf>
    <xf numFmtId="4" fontId="27" fillId="2" borderId="0" xfId="0" applyNumberFormat="1" applyFont="1" applyFill="1" applyAlignment="1">
      <alignment vertical="center"/>
    </xf>
    <xf numFmtId="0" fontId="17" fillId="10" borderId="12" xfId="0" applyFont="1" applyFill="1" applyBorder="1" applyAlignment="1">
      <alignment horizontal="center" vertical="center"/>
    </xf>
    <xf numFmtId="3" fontId="17" fillId="10" borderId="12" xfId="0" applyNumberFormat="1" applyFont="1" applyFill="1" applyBorder="1" applyAlignment="1">
      <alignment horizontal="center" vertical="center"/>
    </xf>
    <xf numFmtId="3" fontId="22" fillId="10" borderId="12" xfId="0" applyNumberFormat="1" applyFont="1" applyFill="1" applyBorder="1" applyAlignment="1">
      <alignment horizontal="center" vertical="center"/>
    </xf>
    <xf numFmtId="173" fontId="22" fillId="10" borderId="12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center" vertical="center"/>
    </xf>
    <xf numFmtId="1" fontId="17" fillId="2" borderId="12" xfId="0" applyNumberFormat="1" applyFont="1" applyFill="1" applyBorder="1" applyAlignment="1">
      <alignment horizontal="center" vertical="center"/>
    </xf>
    <xf numFmtId="169" fontId="8" fillId="2" borderId="0" xfId="0" applyNumberFormat="1" applyFont="1" applyFill="1"/>
    <xf numFmtId="9" fontId="17" fillId="2" borderId="12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9" fontId="17" fillId="2" borderId="0" xfId="1" applyFont="1" applyFill="1" applyBorder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174" fontId="18" fillId="2" borderId="0" xfId="2" applyNumberFormat="1" applyFont="1" applyFill="1" applyBorder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center" vertical="center"/>
    </xf>
    <xf numFmtId="4" fontId="26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72" fontId="26" fillId="2" borderId="0" xfId="0" applyNumberFormat="1" applyFont="1" applyFill="1" applyAlignment="1">
      <alignment horizontal="right" vertical="center"/>
    </xf>
    <xf numFmtId="172" fontId="5" fillId="2" borderId="0" xfId="0" applyNumberFormat="1" applyFont="1" applyFill="1" applyAlignment="1">
      <alignment vertical="center"/>
    </xf>
    <xf numFmtId="0" fontId="8" fillId="2" borderId="0" xfId="0" applyFont="1" applyFill="1"/>
    <xf numFmtId="0" fontId="5" fillId="2" borderId="6" xfId="3" applyFont="1" applyFill="1" applyBorder="1" applyAlignment="1">
      <alignment vertical="center"/>
    </xf>
    <xf numFmtId="3" fontId="5" fillId="11" borderId="0" xfId="0" applyNumberFormat="1" applyFont="1" applyFill="1" applyAlignment="1">
      <alignment horizontal="right" vertical="center" wrapText="1"/>
    </xf>
    <xf numFmtId="2" fontId="17" fillId="2" borderId="12" xfId="1" applyNumberFormat="1" applyFont="1" applyFill="1" applyBorder="1" applyAlignment="1">
      <alignment horizontal="center" vertical="center"/>
    </xf>
    <xf numFmtId="165" fontId="22" fillId="2" borderId="12" xfId="0" applyNumberFormat="1" applyFont="1" applyFill="1" applyBorder="1" applyAlignment="1">
      <alignment horizontal="center" vertical="center"/>
    </xf>
    <xf numFmtId="165" fontId="17" fillId="2" borderId="0" xfId="0" applyNumberFormat="1" applyFont="1" applyFill="1" applyAlignment="1">
      <alignment vertical="center"/>
    </xf>
    <xf numFmtId="168" fontId="8" fillId="2" borderId="12" xfId="2" applyNumberFormat="1" applyFont="1" applyFill="1" applyBorder="1" applyAlignment="1">
      <alignment horizontal="center" vertical="center"/>
    </xf>
    <xf numFmtId="168" fontId="28" fillId="2" borderId="0" xfId="0" applyNumberFormat="1" applyFont="1" applyFill="1" applyAlignment="1">
      <alignment vertical="center"/>
    </xf>
    <xf numFmtId="2" fontId="8" fillId="2" borderId="0" xfId="1" applyNumberFormat="1" applyFont="1" applyFill="1" applyAlignment="1">
      <alignment vertical="center"/>
    </xf>
    <xf numFmtId="43" fontId="8" fillId="2" borderId="12" xfId="2" applyFont="1" applyFill="1" applyBorder="1" applyAlignment="1">
      <alignment horizontal="center" vertical="center"/>
    </xf>
    <xf numFmtId="3" fontId="5" fillId="12" borderId="0" xfId="0" applyNumberFormat="1" applyFont="1" applyFill="1" applyAlignment="1">
      <alignment horizontal="right" vertical="center" wrapText="1"/>
    </xf>
    <xf numFmtId="0" fontId="15" fillId="9" borderId="16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/>
    </xf>
    <xf numFmtId="166" fontId="8" fillId="2" borderId="12" xfId="1" applyNumberFormat="1" applyFont="1" applyFill="1" applyBorder="1" applyAlignment="1">
      <alignment horizontal="center"/>
    </xf>
    <xf numFmtId="164" fontId="8" fillId="2" borderId="12" xfId="1" applyNumberFormat="1" applyFont="1" applyFill="1" applyBorder="1" applyAlignment="1">
      <alignment horizontal="center"/>
    </xf>
    <xf numFmtId="164" fontId="8" fillId="2" borderId="12" xfId="1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3" fontId="8" fillId="2" borderId="12" xfId="2" applyNumberFormat="1" applyFont="1" applyFill="1" applyBorder="1" applyAlignment="1">
      <alignment horizontal="right" indent="1"/>
    </xf>
    <xf numFmtId="176" fontId="8" fillId="2" borderId="0" xfId="0" applyNumberFormat="1" applyFont="1" applyFill="1"/>
    <xf numFmtId="0" fontId="8" fillId="2" borderId="0" xfId="0" applyFont="1" applyFill="1" applyAlignment="1">
      <alignment vertical="center" wrapText="1"/>
    </xf>
    <xf numFmtId="4" fontId="8" fillId="2" borderId="0" xfId="0" applyNumberFormat="1" applyFont="1" applyFill="1"/>
    <xf numFmtId="2" fontId="17" fillId="0" borderId="12" xfId="1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indent="1"/>
    </xf>
    <xf numFmtId="0" fontId="15" fillId="9" borderId="12" xfId="3" applyFont="1" applyFill="1" applyBorder="1" applyAlignment="1">
      <alignment horizontal="center" vertical="center" wrapText="1"/>
    </xf>
    <xf numFmtId="0" fontId="15" fillId="9" borderId="12" xfId="3" applyFont="1" applyFill="1" applyBorder="1" applyAlignment="1">
      <alignment horizontal="center" vertical="center"/>
    </xf>
    <xf numFmtId="168" fontId="8" fillId="2" borderId="0" xfId="2" applyNumberFormat="1" applyFont="1" applyFill="1" applyAlignment="1">
      <alignment vertical="center"/>
    </xf>
    <xf numFmtId="0" fontId="22" fillId="10" borderId="12" xfId="3" applyFont="1" applyFill="1" applyBorder="1" applyAlignment="1">
      <alignment horizontal="left" vertical="center" wrapText="1"/>
    </xf>
    <xf numFmtId="43" fontId="8" fillId="2" borderId="0" xfId="2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15" fillId="9" borderId="12" xfId="3" applyFont="1" applyFill="1" applyBorder="1" applyAlignment="1">
      <alignment horizontal="left" vertical="center" wrapText="1"/>
    </xf>
    <xf numFmtId="0" fontId="11" fillId="0" borderId="0" xfId="0" applyFont="1"/>
    <xf numFmtId="0" fontId="17" fillId="8" borderId="12" xfId="0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 wrapText="1"/>
    </xf>
    <xf numFmtId="0" fontId="15" fillId="11" borderId="0" xfId="0" applyFont="1" applyFill="1"/>
    <xf numFmtId="0" fontId="15" fillId="7" borderId="12" xfId="0" applyFont="1" applyFill="1" applyBorder="1" applyAlignment="1">
      <alignment horizontal="center" vertical="center" wrapText="1"/>
    </xf>
    <xf numFmtId="167" fontId="17" fillId="2" borderId="12" xfId="0" applyNumberFormat="1" applyFont="1" applyFill="1" applyBorder="1" applyAlignment="1">
      <alignment horizontal="center" vertical="center" wrapText="1"/>
    </xf>
    <xf numFmtId="3" fontId="22" fillId="2" borderId="12" xfId="0" applyNumberFormat="1" applyFont="1" applyFill="1" applyBorder="1" applyAlignment="1">
      <alignment horizontal="right" vertical="center"/>
    </xf>
    <xf numFmtId="170" fontId="8" fillId="2" borderId="0" xfId="0" applyNumberFormat="1" applyFont="1" applyFill="1" applyAlignment="1">
      <alignment vertical="center"/>
    </xf>
    <xf numFmtId="4" fontId="22" fillId="2" borderId="12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43" fontId="22" fillId="0" borderId="12" xfId="2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17" fillId="6" borderId="12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/>
    </xf>
    <xf numFmtId="165" fontId="8" fillId="2" borderId="0" xfId="0" applyNumberFormat="1" applyFont="1" applyFill="1" applyAlignment="1">
      <alignment horizontal="right" vertical="center"/>
    </xf>
    <xf numFmtId="17" fontId="22" fillId="8" borderId="12" xfId="0" applyNumberFormat="1" applyFont="1" applyFill="1" applyBorder="1" applyAlignment="1">
      <alignment horizontal="center"/>
    </xf>
    <xf numFmtId="167" fontId="8" fillId="2" borderId="12" xfId="0" applyNumberFormat="1" applyFont="1" applyFill="1" applyBorder="1" applyAlignment="1">
      <alignment horizontal="center" vertical="center"/>
    </xf>
    <xf numFmtId="167" fontId="8" fillId="2" borderId="12" xfId="0" applyNumberFormat="1" applyFont="1" applyFill="1" applyBorder="1" applyAlignment="1">
      <alignment vertical="center"/>
    </xf>
    <xf numFmtId="171" fontId="30" fillId="2" borderId="0" xfId="0" applyNumberFormat="1" applyFont="1" applyFill="1" applyAlignment="1">
      <alignment vertical="center"/>
    </xf>
    <xf numFmtId="179" fontId="30" fillId="2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18" fillId="0" borderId="0" xfId="0" applyFont="1"/>
    <xf numFmtId="166" fontId="8" fillId="2" borderId="0" xfId="1" applyNumberFormat="1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24" fillId="2" borderId="0" xfId="3" applyFont="1" applyFill="1" applyAlignment="1">
      <alignment vertical="center"/>
    </xf>
    <xf numFmtId="0" fontId="32" fillId="11" borderId="0" xfId="3" applyFont="1" applyFill="1" applyAlignment="1">
      <alignment horizontal="left" vertical="center"/>
    </xf>
    <xf numFmtId="0" fontId="33" fillId="11" borderId="0" xfId="3" applyFont="1" applyFill="1" applyAlignment="1">
      <alignment horizontal="left" vertical="center"/>
    </xf>
    <xf numFmtId="0" fontId="24" fillId="11" borderId="0" xfId="3" applyFont="1" applyFill="1" applyAlignment="1">
      <alignment horizontal="left" vertical="center"/>
    </xf>
    <xf numFmtId="0" fontId="24" fillId="2" borderId="0" xfId="3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3" fontId="24" fillId="2" borderId="0" xfId="0" applyNumberFormat="1" applyFont="1" applyFill="1" applyAlignment="1">
      <alignment horizontal="right" vertical="center" wrapText="1"/>
    </xf>
    <xf numFmtId="0" fontId="18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7" fontId="8" fillId="0" borderId="12" xfId="0" applyNumberFormat="1" applyFont="1" applyBorder="1" applyAlignment="1">
      <alignment horizontal="center" vertical="center"/>
    </xf>
    <xf numFmtId="0" fontId="11" fillId="2" borderId="0" xfId="0" applyFont="1" applyFill="1"/>
    <xf numFmtId="0" fontId="13" fillId="2" borderId="0" xfId="3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167" fontId="8" fillId="0" borderId="1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6" fillId="0" borderId="0" xfId="7" applyFont="1"/>
    <xf numFmtId="2" fontId="6" fillId="0" borderId="0" xfId="7" applyNumberFormat="1" applyFont="1"/>
    <xf numFmtId="165" fontId="6" fillId="0" borderId="0" xfId="7" applyNumberFormat="1" applyFont="1"/>
    <xf numFmtId="167" fontId="6" fillId="0" borderId="0" xfId="7" applyNumberFormat="1" applyFont="1"/>
    <xf numFmtId="175" fontId="6" fillId="0" borderId="0" xfId="7" applyNumberFormat="1" applyFont="1"/>
    <xf numFmtId="2" fontId="6" fillId="0" borderId="4" xfId="7" applyNumberFormat="1" applyFont="1" applyBorder="1"/>
    <xf numFmtId="0" fontId="6" fillId="0" borderId="1" xfId="7" applyFont="1" applyBorder="1"/>
    <xf numFmtId="164" fontId="11" fillId="0" borderId="0" xfId="0" applyNumberFormat="1" applyFont="1" applyAlignment="1">
      <alignment vertical="center"/>
    </xf>
    <xf numFmtId="167" fontId="5" fillId="0" borderId="12" xfId="0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166" fontId="11" fillId="0" borderId="0" xfId="1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71" fontId="11" fillId="0" borderId="0" xfId="0" applyNumberFormat="1" applyFont="1" applyAlignment="1">
      <alignment vertical="center"/>
    </xf>
    <xf numFmtId="0" fontId="6" fillId="2" borderId="5" xfId="7" applyFont="1" applyFill="1" applyBorder="1"/>
    <xf numFmtId="0" fontId="6" fillId="2" borderId="7" xfId="7" applyFont="1" applyFill="1" applyBorder="1"/>
    <xf numFmtId="0" fontId="6" fillId="2" borderId="8" xfId="7" applyFont="1" applyFill="1" applyBorder="1"/>
    <xf numFmtId="0" fontId="6" fillId="2" borderId="0" xfId="7" applyFont="1" applyFill="1"/>
    <xf numFmtId="0" fontId="6" fillId="2" borderId="2" xfId="7" applyFont="1" applyFill="1" applyBorder="1"/>
    <xf numFmtId="0" fontId="6" fillId="2" borderId="9" xfId="7" applyFont="1" applyFill="1" applyBorder="1"/>
    <xf numFmtId="0" fontId="6" fillId="2" borderId="3" xfId="7" applyFont="1" applyFill="1" applyBorder="1"/>
    <xf numFmtId="0" fontId="6" fillId="0" borderId="3" xfId="7" applyFont="1" applyBorder="1"/>
    <xf numFmtId="17" fontId="22" fillId="8" borderId="12" xfId="0" applyNumberFormat="1" applyFont="1" applyFill="1" applyBorder="1" applyAlignment="1">
      <alignment horizontal="center" vertical="center" wrapText="1"/>
    </xf>
    <xf numFmtId="178" fontId="5" fillId="4" borderId="12" xfId="7" applyNumberFormat="1" applyFont="1" applyFill="1" applyBorder="1" applyAlignment="1">
      <alignment horizontal="center" vertical="center" wrapText="1"/>
    </xf>
    <xf numFmtId="178" fontId="5" fillId="3" borderId="12" xfId="7" applyNumberFormat="1" applyFont="1" applyFill="1" applyBorder="1" applyAlignment="1">
      <alignment horizontal="center" vertical="center" wrapText="1"/>
    </xf>
    <xf numFmtId="177" fontId="6" fillId="2" borderId="0" xfId="7" applyNumberFormat="1" applyFont="1" applyFill="1"/>
    <xf numFmtId="0" fontId="6" fillId="2" borderId="4" xfId="7" applyFont="1" applyFill="1" applyBorder="1"/>
    <xf numFmtId="178" fontId="6" fillId="2" borderId="4" xfId="7" applyNumberFormat="1" applyFont="1" applyFill="1" applyBorder="1"/>
    <xf numFmtId="43" fontId="6" fillId="2" borderId="0" xfId="2" applyFont="1" applyFill="1" applyBorder="1"/>
    <xf numFmtId="182" fontId="6" fillId="2" borderId="0" xfId="2" applyNumberFormat="1" applyFont="1" applyFill="1" applyBorder="1"/>
    <xf numFmtId="0" fontId="24" fillId="2" borderId="0" xfId="7" applyFont="1" applyFill="1"/>
    <xf numFmtId="0" fontId="5" fillId="2" borderId="5" xfId="7" applyFont="1" applyFill="1" applyBorder="1"/>
    <xf numFmtId="176" fontId="11" fillId="2" borderId="0" xfId="0" applyNumberFormat="1" applyFont="1" applyFill="1"/>
    <xf numFmtId="180" fontId="5" fillId="5" borderId="0" xfId="0" applyNumberFormat="1" applyFont="1" applyFill="1" applyAlignment="1">
      <alignment horizontal="right"/>
    </xf>
    <xf numFmtId="178" fontId="6" fillId="2" borderId="1" xfId="7" applyNumberFormat="1" applyFont="1" applyFill="1" applyBorder="1"/>
    <xf numFmtId="181" fontId="5" fillId="5" borderId="0" xfId="0" applyNumberFormat="1" applyFont="1" applyFill="1" applyAlignment="1">
      <alignment horizontal="right"/>
    </xf>
    <xf numFmtId="0" fontId="22" fillId="8" borderId="12" xfId="0" applyFont="1" applyFill="1" applyBorder="1" applyAlignment="1">
      <alignment horizontal="left" vertical="center" wrapText="1"/>
    </xf>
    <xf numFmtId="167" fontId="11" fillId="2" borderId="0" xfId="0" applyNumberFormat="1" applyFont="1" applyFill="1"/>
    <xf numFmtId="175" fontId="11" fillId="2" borderId="0" xfId="0" applyNumberFormat="1" applyFont="1" applyFill="1"/>
    <xf numFmtId="167" fontId="17" fillId="10" borderId="12" xfId="0" applyNumberFormat="1" applyFont="1" applyFill="1" applyBorder="1" applyAlignment="1">
      <alignment horizontal="center" vertical="center"/>
    </xf>
    <xf numFmtId="0" fontId="5" fillId="2" borderId="0" xfId="0" applyFont="1" applyFill="1"/>
    <xf numFmtId="176" fontId="22" fillId="10" borderId="12" xfId="0" applyNumberFormat="1" applyFont="1" applyFill="1" applyBorder="1" applyAlignment="1">
      <alignment horizontal="center" vertical="center" wrapText="1"/>
    </xf>
    <xf numFmtId="167" fontId="22" fillId="1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67" fontId="22" fillId="0" borderId="0" xfId="0" applyNumberFormat="1" applyFont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176" fontId="5" fillId="2" borderId="16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left" vertical="center"/>
    </xf>
    <xf numFmtId="176" fontId="5" fillId="2" borderId="14" xfId="0" applyNumberFormat="1" applyFont="1" applyFill="1" applyBorder="1" applyAlignment="1">
      <alignment horizontal="center" vertical="center"/>
    </xf>
    <xf numFmtId="1" fontId="5" fillId="2" borderId="16" xfId="0" quotePrefix="1" applyNumberFormat="1" applyFont="1" applyFill="1" applyBorder="1" applyAlignment="1">
      <alignment horizontal="center" vertical="center"/>
    </xf>
    <xf numFmtId="1" fontId="5" fillId="2" borderId="14" xfId="0" quotePrefix="1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center" vertical="top"/>
    </xf>
    <xf numFmtId="0" fontId="5" fillId="2" borderId="0" xfId="7" applyFont="1" applyFill="1"/>
    <xf numFmtId="0" fontId="7" fillId="2" borderId="0" xfId="4" applyFont="1" applyFill="1"/>
    <xf numFmtId="0" fontId="22" fillId="2" borderId="0" xfId="0" applyFont="1" applyFill="1" applyAlignment="1">
      <alignment horizontal="left" vertical="center" wrapText="1"/>
    </xf>
    <xf numFmtId="169" fontId="5" fillId="2" borderId="0" xfId="0" applyNumberFormat="1" applyFont="1" applyFill="1" applyAlignment="1">
      <alignment horizontal="center"/>
    </xf>
    <xf numFmtId="182" fontId="11" fillId="0" borderId="0" xfId="2" applyNumberFormat="1" applyFont="1"/>
    <xf numFmtId="0" fontId="34" fillId="2" borderId="0" xfId="3" applyFont="1" applyFill="1" applyAlignment="1">
      <alignment vertical="center"/>
    </xf>
    <xf numFmtId="0" fontId="35" fillId="2" borderId="0" xfId="3" applyFont="1" applyFill="1" applyAlignment="1">
      <alignment vertical="center"/>
    </xf>
    <xf numFmtId="0" fontId="36" fillId="2" borderId="0" xfId="3" applyFont="1" applyFill="1" applyAlignment="1">
      <alignment horizontal="center" vertical="center"/>
    </xf>
    <xf numFmtId="0" fontId="35" fillId="2" borderId="6" xfId="3" applyFont="1" applyFill="1" applyBorder="1" applyAlignment="1">
      <alignment vertical="center"/>
    </xf>
    <xf numFmtId="0" fontId="37" fillId="2" borderId="0" xfId="3" applyFont="1" applyFill="1" applyAlignment="1">
      <alignment vertical="center"/>
    </xf>
    <xf numFmtId="0" fontId="38" fillId="0" borderId="0" xfId="0" applyFont="1" applyAlignment="1">
      <alignment vertical="center"/>
    </xf>
    <xf numFmtId="0" fontId="13" fillId="11" borderId="0" xfId="3" applyFont="1" applyFill="1" applyAlignment="1">
      <alignment horizontal="left" vertical="center"/>
    </xf>
    <xf numFmtId="0" fontId="5" fillId="2" borderId="0" xfId="3" applyFont="1" applyFill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18" fillId="2" borderId="0" xfId="0" applyFont="1" applyFill="1" applyAlignment="1">
      <alignment horizontal="justify" vertical="top"/>
    </xf>
    <xf numFmtId="0" fontId="18" fillId="2" borderId="0" xfId="0" applyFont="1" applyFill="1" applyAlignment="1">
      <alignment horizontal="justify" vertical="top" wrapText="1"/>
    </xf>
    <xf numFmtId="0" fontId="15" fillId="9" borderId="12" xfId="0" applyFont="1" applyFill="1" applyBorder="1" applyAlignment="1">
      <alignment horizontal="center" vertical="center" wrapText="1"/>
    </xf>
    <xf numFmtId="165" fontId="15" fillId="9" borderId="1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justify" vertical="top" wrapText="1"/>
    </xf>
    <xf numFmtId="165" fontId="17" fillId="10" borderId="12" xfId="0" applyNumberFormat="1" applyFont="1" applyFill="1" applyBorder="1" applyAlignment="1">
      <alignment horizontal="center" vertical="center"/>
    </xf>
    <xf numFmtId="165" fontId="22" fillId="10" borderId="12" xfId="0" applyNumberFormat="1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center" vertical="center"/>
    </xf>
    <xf numFmtId="0" fontId="15" fillId="9" borderId="12" xfId="3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justify" vertical="center" wrapText="1"/>
    </xf>
    <xf numFmtId="0" fontId="15" fillId="9" borderId="12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0" fontId="15" fillId="9" borderId="12" xfId="3" applyFont="1" applyFill="1" applyBorder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 wrapText="1"/>
    </xf>
    <xf numFmtId="0" fontId="18" fillId="2" borderId="0" xfId="0" applyFont="1" applyFill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15" fillId="9" borderId="12" xfId="3" applyFont="1" applyFill="1" applyBorder="1" applyAlignment="1">
      <alignment horizontal="left" vertical="center"/>
    </xf>
    <xf numFmtId="0" fontId="17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 wrapText="1"/>
    </xf>
    <xf numFmtId="0" fontId="17" fillId="2" borderId="0" xfId="0" applyFont="1" applyFill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top"/>
    </xf>
    <xf numFmtId="167" fontId="5" fillId="2" borderId="13" xfId="0" applyNumberFormat="1" applyFont="1" applyFill="1" applyBorder="1" applyAlignment="1">
      <alignment horizontal="center" vertical="top"/>
    </xf>
    <xf numFmtId="167" fontId="5" fillId="2" borderId="14" xfId="0" applyNumberFormat="1" applyFont="1" applyFill="1" applyBorder="1" applyAlignment="1">
      <alignment horizontal="center" vertical="top"/>
    </xf>
    <xf numFmtId="49" fontId="24" fillId="2" borderId="0" xfId="0" applyNumberFormat="1" applyFont="1" applyFill="1" applyAlignment="1">
      <alignment horizontal="justify" vertical="center" wrapText="1"/>
    </xf>
    <xf numFmtId="0" fontId="5" fillId="10" borderId="12" xfId="0" applyFont="1" applyFill="1" applyBorder="1" applyAlignment="1">
      <alignment horizontal="center" vertical="center" wrapText="1"/>
    </xf>
  </cellXfs>
  <cellStyles count="9">
    <cellStyle name="Hipervínculo" xfId="4" builtinId="8"/>
    <cellStyle name="Millares" xfId="2" builtinId="3"/>
    <cellStyle name="Moneda" xfId="8" builtinId="4"/>
    <cellStyle name="Normal" xfId="0" builtinId="0"/>
    <cellStyle name="Normal 16" xfId="6" xr:uid="{00000000-0005-0000-0000-000004000000}"/>
    <cellStyle name="Normal 2" xfId="5" xr:uid="{00000000-0005-0000-0000-000005000000}"/>
    <cellStyle name="Normal 2 2" xfId="7" xr:uid="{00000000-0005-0000-0000-000006000000}"/>
    <cellStyle name="Normal 5 3" xfId="3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9D2449"/>
      <color rgb="FF285C4D"/>
      <color rgb="FF6F7271"/>
      <color rgb="FF404040"/>
      <color rgb="FF235B4E"/>
      <color rgb="FF3F917A"/>
      <color rgb="FF4EB295"/>
      <color rgb="FF4D4D4C"/>
      <color rgb="FFE0D2B6"/>
      <color rgb="FFBC9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2CF309-DC80-9746-859D-E9ADBDC8B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4414308</xdr:colOff>
      <xdr:row>25</xdr:row>
      <xdr:rowOff>9525</xdr:rowOff>
    </xdr:from>
    <xdr:ext cx="85725" cy="20849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7751868" y="5092065"/>
          <a:ext cx="85725" cy="208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24</xdr:row>
      <xdr:rowOff>0</xdr:rowOff>
    </xdr:from>
    <xdr:ext cx="85725" cy="20849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402580" y="4565438"/>
          <a:ext cx="85725" cy="208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4414308</xdr:colOff>
      <xdr:row>25</xdr:row>
      <xdr:rowOff>9525</xdr:rowOff>
    </xdr:from>
    <xdr:ext cx="85725" cy="208492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0609368" y="10601325"/>
          <a:ext cx="85725" cy="208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58F8FD2-8196-4F87-D041-7802F9218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DF8185-4CF5-6BA8-0E7D-6A712B113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7ABAC-76B2-EA62-39F2-CF11395FB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31A61E-B935-5E93-592A-B14B2EB3C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C2ED0D-3899-7E8D-B732-145F82419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5F3006-273A-8086-BFC7-B5BFF7707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82344C-AF8E-37BD-64F4-8340C8B77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E99AAF-09E4-173F-1B64-C29ADB297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6350</xdr:rowOff>
    </xdr:from>
    <xdr:to>
      <xdr:col>1</xdr:col>
      <xdr:colOff>3267075</xdr:colOff>
      <xdr:row>3</xdr:row>
      <xdr:rowOff>44450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0E792E-65A2-0E63-15AE-BBCFBC4D1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54000"/>
          <a:ext cx="43942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>
    <tabColor rgb="FF6F7271"/>
    <pageSetUpPr fitToPage="1"/>
  </sheetPr>
  <dimension ref="A1:BS31"/>
  <sheetViews>
    <sheetView showGridLines="0" tabSelected="1" zoomScaleNormal="100" workbookViewId="0"/>
  </sheetViews>
  <sheetFormatPr baseColWidth="10" defaultColWidth="0" defaultRowHeight="15" zeroHeight="1" x14ac:dyDescent="0.25"/>
  <cols>
    <col min="1" max="1" width="20.7109375" style="12" customWidth="1"/>
    <col min="2" max="2" width="50.7109375" style="12" customWidth="1"/>
    <col min="3" max="3" width="11.28515625" style="12" customWidth="1"/>
    <col min="4" max="4" width="16.42578125" style="12" customWidth="1"/>
    <col min="5" max="18" width="11.42578125" style="12" customWidth="1"/>
    <col min="19" max="71" width="0" style="12" hidden="1" customWidth="1"/>
    <col min="72" max="16384" width="11.42578125" style="12" hidden="1"/>
  </cols>
  <sheetData>
    <row r="1" spans="1:70" s="1" customFormat="1" ht="20.100000000000001" customHeight="1" x14ac:dyDescent="0.25">
      <c r="A1" s="13"/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70" s="1" customFormat="1" ht="20.100000000000001" customHeight="1" x14ac:dyDescent="0.25">
      <c r="B2" s="240"/>
      <c r="C2" s="233" t="s">
        <v>416</v>
      </c>
    </row>
    <row r="3" spans="1:70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70" s="1" customFormat="1" ht="20.100000000000001" customHeight="1" x14ac:dyDescent="0.3">
      <c r="A4" s="3"/>
      <c r="B4" s="241"/>
      <c r="C4" s="234" t="s">
        <v>351</v>
      </c>
      <c r="E4" s="4"/>
      <c r="F4" s="4"/>
      <c r="G4" s="4"/>
      <c r="H4" s="4"/>
      <c r="I4" s="4"/>
      <c r="J4" s="5"/>
      <c r="K4" s="4"/>
      <c r="L4" s="4"/>
      <c r="M4" s="4"/>
      <c r="N4" s="4"/>
      <c r="O4" s="6"/>
      <c r="P4" s="6"/>
      <c r="Q4" s="6"/>
      <c r="R4" s="5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s="1" customFormat="1" ht="18" customHeight="1" x14ac:dyDescent="0.3">
      <c r="A5" s="7"/>
      <c r="B5" s="2"/>
      <c r="C5" s="9"/>
      <c r="D5" s="8"/>
      <c r="E5" s="2"/>
      <c r="F5" s="2"/>
      <c r="G5" s="2"/>
      <c r="H5" s="2"/>
      <c r="I5" s="2"/>
      <c r="J5" s="10"/>
      <c r="K5" s="2"/>
      <c r="L5" s="2"/>
      <c r="M5" s="2"/>
      <c r="N5" s="2"/>
      <c r="O5" s="11"/>
      <c r="P5" s="2"/>
      <c r="Q5" s="2"/>
      <c r="R5" s="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s="1" customFormat="1" ht="18" customHeight="1" x14ac:dyDescent="0.3">
      <c r="A6" s="7"/>
      <c r="B6" s="237"/>
      <c r="C6" s="2"/>
      <c r="D6" s="2"/>
      <c r="E6" s="2"/>
      <c r="F6" s="2"/>
      <c r="G6" s="2"/>
      <c r="H6" s="2"/>
      <c r="I6" s="10"/>
      <c r="J6" s="2"/>
      <c r="K6" s="2"/>
      <c r="M6" s="2"/>
      <c r="N6" s="2"/>
      <c r="O6" s="11"/>
      <c r="P6" s="2"/>
      <c r="Q6" s="2"/>
      <c r="R6" s="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2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M7" s="13"/>
      <c r="N7" s="13"/>
    </row>
    <row r="8" spans="1:70" ht="18" customHeight="1" x14ac:dyDescent="0.25">
      <c r="B8" s="238" t="s">
        <v>337</v>
      </c>
      <c r="C8" s="13"/>
      <c r="D8" s="13"/>
      <c r="E8" s="13"/>
      <c r="F8" s="13"/>
      <c r="G8" s="13"/>
      <c r="H8" s="13"/>
      <c r="I8" s="13"/>
      <c r="J8" s="13"/>
      <c r="K8" s="13"/>
      <c r="M8" s="13"/>
      <c r="N8" s="13"/>
    </row>
    <row r="9" spans="1:70" ht="8.1" customHeight="1" x14ac:dyDescent="0.25">
      <c r="A9" s="13"/>
      <c r="B9" s="13"/>
      <c r="C9" s="13"/>
      <c r="D9" s="13"/>
      <c r="E9"/>
      <c r="F9" s="13"/>
      <c r="G9" s="13"/>
      <c r="H9" s="13"/>
      <c r="I9" s="13"/>
      <c r="J9" s="13"/>
      <c r="K9" s="13"/>
      <c r="M9" s="13"/>
      <c r="N9" s="13"/>
    </row>
    <row r="10" spans="1:70" ht="18" customHeight="1" x14ac:dyDescent="0.25">
      <c r="A10" s="14">
        <v>1.1000000000000001</v>
      </c>
      <c r="B10" s="13" t="s">
        <v>295</v>
      </c>
      <c r="C10" s="13" t="s">
        <v>352</v>
      </c>
      <c r="D10" s="13"/>
      <c r="E10" s="13"/>
      <c r="F10" s="13"/>
      <c r="G10" s="13"/>
      <c r="H10" s="13"/>
      <c r="I10" s="13"/>
      <c r="J10" s="13"/>
      <c r="K10" s="13"/>
      <c r="M10" s="13"/>
      <c r="N10" s="13"/>
    </row>
    <row r="11" spans="1:70" ht="18" customHeight="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M11" s="13"/>
      <c r="N11" s="13"/>
    </row>
    <row r="12" spans="1:70" ht="18" x14ac:dyDescent="0.25">
      <c r="B12" s="238" t="s">
        <v>339</v>
      </c>
      <c r="C12" s="13"/>
      <c r="D12" s="13"/>
      <c r="E12" s="13"/>
      <c r="F12" s="13"/>
      <c r="G12" s="13"/>
      <c r="H12" s="13"/>
      <c r="I12" s="13"/>
      <c r="J12" s="13"/>
      <c r="K12" s="13"/>
      <c r="M12" s="13"/>
      <c r="N12" s="13"/>
    </row>
    <row r="13" spans="1:70" ht="8.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13"/>
      <c r="N13" s="13"/>
    </row>
    <row r="14" spans="1:70" ht="16.5" x14ac:dyDescent="0.25">
      <c r="A14" s="14">
        <v>2.1</v>
      </c>
      <c r="B14" s="13" t="s">
        <v>7</v>
      </c>
      <c r="C14" s="13" t="s">
        <v>364</v>
      </c>
      <c r="D14" s="13"/>
      <c r="E14" s="13"/>
      <c r="F14" s="13"/>
      <c r="G14" s="13"/>
      <c r="H14" s="13"/>
      <c r="I14" s="13"/>
      <c r="J14" s="13"/>
      <c r="K14" s="13"/>
      <c r="M14" s="13"/>
      <c r="N14" s="13"/>
    </row>
    <row r="15" spans="1:70" ht="16.5" x14ac:dyDescent="0.25">
      <c r="A15" s="14">
        <v>2.2000000000000002</v>
      </c>
      <c r="B15" s="13" t="s">
        <v>6</v>
      </c>
      <c r="C15" s="13" t="s">
        <v>365</v>
      </c>
      <c r="D15" s="13"/>
      <c r="E15" s="13"/>
      <c r="F15" s="13"/>
      <c r="G15" s="13"/>
      <c r="H15" s="13"/>
      <c r="I15" s="13"/>
      <c r="J15" s="13"/>
      <c r="K15" s="13"/>
      <c r="M15" s="13"/>
      <c r="N15" s="13"/>
    </row>
    <row r="16" spans="1:70" ht="15" customHeight="1" x14ac:dyDescent="0.25">
      <c r="A16" s="14">
        <v>2.2999999999999998</v>
      </c>
      <c r="B16" s="13" t="s">
        <v>323</v>
      </c>
      <c r="C16" s="13" t="s">
        <v>366</v>
      </c>
      <c r="D16" s="13"/>
      <c r="E16" s="13"/>
      <c r="F16" s="13"/>
      <c r="G16" s="13"/>
      <c r="H16" s="13"/>
      <c r="I16" s="13"/>
      <c r="J16" s="13"/>
      <c r="K16" s="13"/>
      <c r="M16" s="13"/>
      <c r="N16" s="13"/>
    </row>
    <row r="17" spans="1:14" ht="15" customHeight="1" x14ac:dyDescent="0.25">
      <c r="A17" s="14">
        <v>2.4</v>
      </c>
      <c r="B17" s="13" t="s">
        <v>324</v>
      </c>
      <c r="C17" s="13" t="s">
        <v>367</v>
      </c>
      <c r="D17" s="13"/>
      <c r="E17" s="13"/>
      <c r="F17" s="13"/>
      <c r="G17" s="13"/>
      <c r="H17" s="13"/>
      <c r="I17" s="13"/>
      <c r="J17" s="13"/>
      <c r="K17" s="13"/>
      <c r="M17" s="13"/>
      <c r="N17" s="13"/>
    </row>
    <row r="18" spans="1:14" ht="16.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3"/>
      <c r="N18" s="13"/>
    </row>
    <row r="19" spans="1:14" ht="18" x14ac:dyDescent="0.25">
      <c r="A19" s="13"/>
      <c r="B19" s="238" t="s">
        <v>353</v>
      </c>
      <c r="C19" s="13"/>
      <c r="D19" s="13"/>
      <c r="E19" s="13"/>
      <c r="F19" s="13"/>
      <c r="G19" s="13"/>
      <c r="H19" s="13"/>
      <c r="I19" s="13"/>
      <c r="J19" s="13"/>
      <c r="K19" s="13"/>
      <c r="M19" s="13"/>
      <c r="N19" s="13"/>
    </row>
    <row r="20" spans="1:14" ht="7.3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M20" s="13"/>
      <c r="N20" s="13"/>
    </row>
    <row r="21" spans="1:14" ht="18" customHeight="1" x14ac:dyDescent="0.25">
      <c r="A21" s="14">
        <v>3.1</v>
      </c>
      <c r="B21" s="13" t="s">
        <v>338</v>
      </c>
      <c r="C21" s="13" t="s">
        <v>354</v>
      </c>
      <c r="D21" s="13"/>
      <c r="E21" s="13"/>
      <c r="F21" s="13"/>
      <c r="G21" s="13"/>
      <c r="H21" s="13"/>
      <c r="I21" s="13"/>
      <c r="J21" s="13"/>
      <c r="K21" s="13"/>
      <c r="M21" s="13"/>
      <c r="N21" s="13"/>
    </row>
    <row r="22" spans="1:14" ht="18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13"/>
      <c r="N22" s="13"/>
    </row>
    <row r="23" spans="1:14" ht="18" customHeight="1" x14ac:dyDescent="0.25">
      <c r="A23" s="13"/>
      <c r="B23" s="238" t="s">
        <v>355</v>
      </c>
      <c r="C23" s="13"/>
      <c r="D23" s="13"/>
      <c r="E23" s="13"/>
      <c r="F23" s="13"/>
      <c r="G23" s="13"/>
      <c r="H23" s="13"/>
      <c r="I23" s="13"/>
      <c r="J23" s="13"/>
      <c r="K23" s="13"/>
      <c r="M23" s="13"/>
      <c r="N23" s="13"/>
    </row>
    <row r="24" spans="1:14" ht="7.3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M24" s="13"/>
      <c r="N24" s="13"/>
    </row>
    <row r="25" spans="1:14" ht="15" customHeight="1" x14ac:dyDescent="0.25">
      <c r="A25" s="14">
        <v>4.0999999999999996</v>
      </c>
      <c r="B25" s="13" t="s">
        <v>236</v>
      </c>
      <c r="C25" s="13" t="s">
        <v>360</v>
      </c>
      <c r="D25" s="13"/>
      <c r="E25" s="13"/>
      <c r="F25" s="13"/>
      <c r="G25" s="13"/>
      <c r="H25" s="13"/>
      <c r="I25" s="13"/>
      <c r="J25" s="13"/>
      <c r="K25" s="13"/>
      <c r="M25" s="13"/>
      <c r="N25" s="13"/>
    </row>
    <row r="26" spans="1:14" ht="15" customHeight="1" x14ac:dyDescent="0.25">
      <c r="A26" s="14">
        <v>4.2</v>
      </c>
      <c r="B26" s="13" t="s">
        <v>362</v>
      </c>
      <c r="C26" s="13" t="s">
        <v>357</v>
      </c>
      <c r="D26" s="13"/>
      <c r="E26" s="13"/>
      <c r="F26" s="13"/>
      <c r="G26" s="13"/>
      <c r="H26" s="13"/>
      <c r="I26" s="13"/>
      <c r="J26" s="13"/>
      <c r="K26" s="13"/>
      <c r="M26" s="13"/>
      <c r="N26" s="13"/>
    </row>
    <row r="27" spans="1:14" ht="15" customHeight="1" x14ac:dyDescent="0.25">
      <c r="A27" s="14">
        <v>4.3</v>
      </c>
      <c r="B27" s="13" t="s">
        <v>14</v>
      </c>
      <c r="C27" s="13" t="s">
        <v>356</v>
      </c>
      <c r="D27" s="13"/>
      <c r="E27" s="13"/>
      <c r="G27" s="13"/>
      <c r="H27" s="13"/>
      <c r="I27" s="13"/>
      <c r="J27" s="13"/>
      <c r="K27" s="13"/>
      <c r="M27" s="13"/>
      <c r="N27" s="13"/>
    </row>
    <row r="28" spans="1:14" ht="16.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M28" s="13"/>
      <c r="N28" s="13"/>
    </row>
    <row r="29" spans="1:14" ht="16.5" x14ac:dyDescent="0.25"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6.5" hidden="1" x14ac:dyDescent="0.25"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/>
  </sheetData>
  <sheetProtection algorithmName="SHA-512" hashValue="t7+7V15EGmlbvk9sBL8uFOa9wVFRiYduBJPg5L5erXVxuWDAI2poTWEwctNQl4mFlpaHdYZ96ktm8KVLVJP1gg==" saltValue="BKmPt2CJJSFJn5KhalngZQ==" spinCount="100000" sheet="1" objects="1" scenarios="1"/>
  <mergeCells count="1">
    <mergeCell ref="B1:B4"/>
  </mergeCells>
  <hyperlinks>
    <hyperlink ref="A10" location="'Cargos Transmisión Renovables'!A1" display="'Cargos Transmisión Renovables'!A1" xr:uid="{77586874-5827-4320-AA6D-B7FB071DB600}"/>
    <hyperlink ref="A14" location="'Insumos (I) '!A1" display="'Insumos (I) '!A1" xr:uid="{13ECD0D7-196E-40E9-819F-478A3A1DB3EE}"/>
    <hyperlink ref="A15" location="'Insumos (P) '!A1" display="'Insumos (P) '!A1" xr:uid="{7A5B11F0-DA4F-411F-846A-DB3EB5B32A0B}"/>
    <hyperlink ref="A16" location="'Insumos (SC) '!A1" display="'Insumos (SC) '!A1" xr:uid="{73BC90DF-187B-4022-B4D0-2C2F19199BA0}"/>
    <hyperlink ref="A17" location="'Insumos (CFAC)'!A1" display="'Insumos (CFAC)'!A1" xr:uid="{481A42B1-6FEC-40AD-ABCC-DF564E05C56B}"/>
    <hyperlink ref="A21" location="'Actualización cargos'!A1" display="'Actualización cargos'!A1" xr:uid="{62DE0F6A-98FC-4583-944F-BE7F9961ED5B}"/>
    <hyperlink ref="A25" location="'Factor de Ajuste'!A1" display="'Factor de Ajuste'!A1" xr:uid="{C8B4BD64-09DA-4FF9-A494-37527275FF30}"/>
    <hyperlink ref="A26" location="'INPP base jul 2019'!A1" display="'INPP base jul 2019'!A1" xr:uid="{78896DE6-4FF3-4AC5-976E-C9EE6F6DF9FD}"/>
    <hyperlink ref="A27" location="Delta!A1" display="Delta!A1" xr:uid="{47D5B311-BF8A-4095-836C-20681093B8D4}"/>
  </hyperlinks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6F7271"/>
  </sheetPr>
  <dimension ref="A1:BR250"/>
  <sheetViews>
    <sheetView zoomScaleNormal="100" workbookViewId="0"/>
  </sheetViews>
  <sheetFormatPr baseColWidth="10" defaultColWidth="0" defaultRowHeight="15" zeroHeight="1" x14ac:dyDescent="0.3"/>
  <cols>
    <col min="1" max="1" width="20.7109375" style="205" customWidth="1"/>
    <col min="2" max="2" width="50.7109375" style="205" customWidth="1"/>
    <col min="3" max="7" width="20.7109375" style="205" customWidth="1"/>
    <col min="8" max="8" width="64" style="205" bestFit="1" customWidth="1"/>
    <col min="9" max="10" width="20.7109375" style="205" customWidth="1"/>
    <col min="11" max="11" width="15.7109375" style="205" customWidth="1"/>
    <col min="12" max="15" width="15.7109375" style="205" hidden="1" customWidth="1"/>
    <col min="16" max="16" width="11.42578125" style="205" hidden="1" customWidth="1"/>
    <col min="17" max="16384" width="11.42578125" style="205" hidden="1"/>
  </cols>
  <sheetData>
    <row r="1" spans="1:70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70" s="1" customFormat="1" ht="20.100000000000001" customHeight="1" x14ac:dyDescent="0.25">
      <c r="B2" s="240"/>
      <c r="C2" s="233" t="s">
        <v>416</v>
      </c>
    </row>
    <row r="3" spans="1:70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70" s="1" customFormat="1" ht="20.100000000000001" customHeight="1" x14ac:dyDescent="0.3">
      <c r="A4" s="3"/>
      <c r="B4" s="241"/>
      <c r="C4" s="236" t="s">
        <v>14</v>
      </c>
      <c r="D4" s="4"/>
      <c r="E4" s="4"/>
      <c r="F4" s="4"/>
      <c r="G4" s="4"/>
      <c r="H4" s="4"/>
      <c r="I4" s="4"/>
      <c r="J4" s="90"/>
      <c r="K4" s="15" t="s">
        <v>13</v>
      </c>
      <c r="L4" s="2"/>
      <c r="M4" s="2"/>
      <c r="N4" s="2"/>
      <c r="O4" s="2"/>
      <c r="P4" s="2"/>
      <c r="Q4" s="2"/>
      <c r="R4" s="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s="159" customFormat="1" ht="16.5" x14ac:dyDescent="0.3"/>
    <row r="6" spans="1:70" s="1" customFormat="1" ht="18" customHeight="1" collapsed="1" x14ac:dyDescent="0.25">
      <c r="B6" s="23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70" s="159" customFormat="1" ht="16.5" x14ac:dyDescent="0.3"/>
    <row r="8" spans="1:70" s="159" customFormat="1" ht="28.35" customHeight="1" x14ac:dyDescent="0.3">
      <c r="B8" s="23" t="s">
        <v>288</v>
      </c>
      <c r="C8" s="23" t="s">
        <v>289</v>
      </c>
      <c r="D8" s="23" t="s">
        <v>14</v>
      </c>
    </row>
    <row r="9" spans="1:70" s="159" customFormat="1" ht="45" customHeight="1" x14ac:dyDescent="0.3">
      <c r="B9" s="201" t="s">
        <v>287</v>
      </c>
      <c r="C9" s="137">
        <f>$J$29</f>
        <v>8.7551478199875898</v>
      </c>
      <c r="D9" s="137">
        <f t="shared" ref="D9:D20" si="0">ROUND(C9/$C$21,5)</f>
        <v>0.23250999999999999</v>
      </c>
      <c r="F9" s="202"/>
      <c r="G9" s="203"/>
    </row>
    <row r="10" spans="1:70" s="159" customFormat="1" ht="45" customHeight="1" x14ac:dyDescent="0.3">
      <c r="B10" s="201" t="s">
        <v>276</v>
      </c>
      <c r="C10" s="137">
        <f>$J$33</f>
        <v>0.25062316085415526</v>
      </c>
      <c r="D10" s="137">
        <f t="shared" si="0"/>
        <v>6.6600000000000001E-3</v>
      </c>
      <c r="F10" s="202"/>
      <c r="G10" s="203"/>
    </row>
    <row r="11" spans="1:70" s="159" customFormat="1" ht="45" customHeight="1" x14ac:dyDescent="0.3">
      <c r="B11" s="201" t="s">
        <v>277</v>
      </c>
      <c r="C11" s="137">
        <f>$J$39</f>
        <v>2.9516531345850092</v>
      </c>
      <c r="D11" s="137">
        <f t="shared" si="0"/>
        <v>7.8390000000000001E-2</v>
      </c>
      <c r="F11" s="202"/>
      <c r="G11" s="203"/>
    </row>
    <row r="12" spans="1:70" s="159" customFormat="1" ht="45" customHeight="1" x14ac:dyDescent="0.3">
      <c r="B12" s="201" t="s">
        <v>278</v>
      </c>
      <c r="C12" s="137">
        <f>$J$102</f>
        <v>1.4464266270500539</v>
      </c>
      <c r="D12" s="137">
        <f t="shared" si="0"/>
        <v>3.841E-2</v>
      </c>
      <c r="F12" s="202"/>
      <c r="G12" s="203"/>
    </row>
    <row r="13" spans="1:70" s="159" customFormat="1" ht="57" customHeight="1" x14ac:dyDescent="0.3">
      <c r="B13" s="201" t="s">
        <v>279</v>
      </c>
      <c r="C13" s="137">
        <f>$J$118</f>
        <v>1.0068307370085054</v>
      </c>
      <c r="D13" s="137">
        <f t="shared" si="0"/>
        <v>2.674E-2</v>
      </c>
      <c r="F13" s="202"/>
      <c r="G13" s="203"/>
    </row>
    <row r="14" spans="1:70" s="159" customFormat="1" ht="45" customHeight="1" x14ac:dyDescent="0.3">
      <c r="B14" s="201" t="s">
        <v>280</v>
      </c>
      <c r="C14" s="137">
        <f>$J$134</f>
        <v>2.3730369586799869</v>
      </c>
      <c r="D14" s="137">
        <f t="shared" si="0"/>
        <v>6.3020000000000007E-2</v>
      </c>
      <c r="F14" s="202"/>
      <c r="G14" s="203"/>
    </row>
    <row r="15" spans="1:70" s="159" customFormat="1" ht="45" customHeight="1" x14ac:dyDescent="0.3">
      <c r="B15" s="201" t="s">
        <v>281</v>
      </c>
      <c r="C15" s="137">
        <f>$J$152</f>
        <v>1.5895997167486071</v>
      </c>
      <c r="D15" s="137">
        <f t="shared" si="0"/>
        <v>4.2209999999999998E-2</v>
      </c>
      <c r="F15" s="202"/>
      <c r="G15" s="203"/>
    </row>
    <row r="16" spans="1:70" s="159" customFormat="1" ht="45" customHeight="1" x14ac:dyDescent="0.3">
      <c r="B16" s="201" t="s">
        <v>282</v>
      </c>
      <c r="C16" s="137">
        <f>$J$169</f>
        <v>1.418923272102754</v>
      </c>
      <c r="D16" s="137">
        <f t="shared" si="0"/>
        <v>3.7679999999999998E-2</v>
      </c>
      <c r="F16" s="202"/>
      <c r="G16" s="203"/>
    </row>
    <row r="17" spans="2:28" s="159" customFormat="1" ht="110.1" customHeight="1" x14ac:dyDescent="0.3">
      <c r="B17" s="201" t="s">
        <v>283</v>
      </c>
      <c r="C17" s="137">
        <f>$J$186</f>
        <v>3.5943907037045499</v>
      </c>
      <c r="D17" s="137">
        <f t="shared" si="0"/>
        <v>9.5460000000000003E-2</v>
      </c>
      <c r="F17" s="202"/>
      <c r="G17" s="203"/>
    </row>
    <row r="18" spans="2:28" s="159" customFormat="1" ht="83.45" customHeight="1" x14ac:dyDescent="0.3">
      <c r="B18" s="201" t="s">
        <v>284</v>
      </c>
      <c r="C18" s="137">
        <f>$J$195</f>
        <v>2.1042758411839353</v>
      </c>
      <c r="D18" s="137">
        <f t="shared" si="0"/>
        <v>5.5879999999999999E-2</v>
      </c>
      <c r="F18" s="202"/>
      <c r="G18" s="203"/>
    </row>
    <row r="19" spans="2:28" s="159" customFormat="1" ht="45" customHeight="1" x14ac:dyDescent="0.3">
      <c r="B19" s="201" t="s">
        <v>285</v>
      </c>
      <c r="C19" s="137">
        <f>$J$209</f>
        <v>11.513596454099531</v>
      </c>
      <c r="D19" s="137">
        <f t="shared" si="0"/>
        <v>0.30575999999999998</v>
      </c>
      <c r="F19" s="202"/>
      <c r="G19" s="203"/>
    </row>
    <row r="20" spans="2:28" s="159" customFormat="1" ht="45" customHeight="1" x14ac:dyDescent="0.3">
      <c r="B20" s="201" t="s">
        <v>286</v>
      </c>
      <c r="C20" s="137">
        <f>$J$236</f>
        <v>0.65073362380648647</v>
      </c>
      <c r="D20" s="137">
        <f t="shared" si="0"/>
        <v>1.728E-2</v>
      </c>
      <c r="F20" s="202"/>
      <c r="G20" s="203"/>
    </row>
    <row r="21" spans="2:28" s="159" customFormat="1" ht="40.35" customHeight="1" x14ac:dyDescent="0.3">
      <c r="B21" s="55" t="s">
        <v>247</v>
      </c>
      <c r="C21" s="204">
        <f>SUM(C9:C20)</f>
        <v>37.655238049811167</v>
      </c>
      <c r="D21" s="204">
        <f>SUM(D9:D20)</f>
        <v>1</v>
      </c>
    </row>
    <row r="22" spans="2:28" s="159" customFormat="1" ht="16.5" x14ac:dyDescent="0.3"/>
    <row r="23" spans="2:28" s="1" customFormat="1" ht="18" customHeight="1" collapsed="1" x14ac:dyDescent="0.25">
      <c r="B23" s="44" t="s">
        <v>361</v>
      </c>
      <c r="C23" s="46"/>
      <c r="D23" s="46"/>
      <c r="E23" s="46"/>
      <c r="F23" s="46"/>
      <c r="G23" s="46"/>
      <c r="H23" s="46"/>
      <c r="I23" s="46"/>
      <c r="J23" s="46"/>
      <c r="K23" s="46"/>
      <c r="L23" s="33"/>
      <c r="M23" s="33"/>
      <c r="N23" s="33"/>
      <c r="O23" s="33"/>
      <c r="P23" s="33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2:28" s="159" customFormat="1" ht="16.5" x14ac:dyDescent="0.3"/>
    <row r="25" spans="2:28" ht="46.5" x14ac:dyDescent="0.3">
      <c r="B25" s="23" t="s">
        <v>290</v>
      </c>
      <c r="C25" s="23" t="s">
        <v>288</v>
      </c>
      <c r="D25" s="23" t="s">
        <v>291</v>
      </c>
      <c r="E25" s="23" t="s">
        <v>292</v>
      </c>
      <c r="F25" s="23" t="s">
        <v>368</v>
      </c>
      <c r="G25" s="23" t="s">
        <v>413</v>
      </c>
      <c r="H25" s="23" t="s">
        <v>293</v>
      </c>
      <c r="I25" s="23" t="s">
        <v>414</v>
      </c>
      <c r="J25" s="23" t="s">
        <v>247</v>
      </c>
    </row>
    <row r="26" spans="2:28" ht="3" customHeight="1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28" ht="14.45" customHeight="1" x14ac:dyDescent="0.3">
      <c r="B27" s="270"/>
      <c r="C27" s="270"/>
      <c r="D27" s="270"/>
      <c r="E27" s="270"/>
      <c r="F27" s="270"/>
      <c r="G27" s="270"/>
      <c r="H27" s="55" t="s">
        <v>15</v>
      </c>
      <c r="I27" s="206">
        <f>SUM(I29:I243)</f>
        <v>37.65523804981116</v>
      </c>
      <c r="J27" s="207">
        <f>SUM(J29:J243)</f>
        <v>37.655238049811167</v>
      </c>
    </row>
    <row r="28" spans="2:28" ht="5.0999999999999996" customHeight="1" x14ac:dyDescent="0.3">
      <c r="B28" s="208"/>
      <c r="C28" s="208"/>
      <c r="D28" s="208"/>
      <c r="E28" s="208"/>
      <c r="F28" s="208"/>
      <c r="G28" s="209"/>
      <c r="H28" s="210"/>
      <c r="I28" s="211"/>
      <c r="J28" s="212"/>
    </row>
    <row r="29" spans="2:28" x14ac:dyDescent="0.3">
      <c r="B29" s="213">
        <v>23</v>
      </c>
      <c r="C29" s="213">
        <v>236</v>
      </c>
      <c r="D29" s="213">
        <v>2361</v>
      </c>
      <c r="E29" s="213">
        <v>23611</v>
      </c>
      <c r="F29" s="213">
        <v>236111</v>
      </c>
      <c r="G29" s="213" t="s">
        <v>16</v>
      </c>
      <c r="H29" s="214" t="s">
        <v>17</v>
      </c>
      <c r="I29" s="215">
        <v>5.0909027698026641</v>
      </c>
      <c r="J29" s="266">
        <f>SUM($I$29:$I$32)</f>
        <v>8.7551478199875898</v>
      </c>
    </row>
    <row r="30" spans="2:28" ht="15.6" customHeight="1" x14ac:dyDescent="0.3">
      <c r="B30" s="216">
        <v>23</v>
      </c>
      <c r="C30" s="216">
        <v>236</v>
      </c>
      <c r="D30" s="216">
        <v>2362</v>
      </c>
      <c r="E30" s="216">
        <v>23621</v>
      </c>
      <c r="F30" s="216">
        <v>236211</v>
      </c>
      <c r="G30" s="216" t="s">
        <v>18</v>
      </c>
      <c r="H30" s="217" t="s">
        <v>19</v>
      </c>
      <c r="I30" s="218">
        <v>0.78509240719528139</v>
      </c>
      <c r="J30" s="267"/>
    </row>
    <row r="31" spans="2:28" ht="15.6" customHeight="1" x14ac:dyDescent="0.3">
      <c r="B31" s="216">
        <v>23</v>
      </c>
      <c r="C31" s="216">
        <v>236</v>
      </c>
      <c r="D31" s="216">
        <v>2362</v>
      </c>
      <c r="E31" s="216">
        <v>23622</v>
      </c>
      <c r="F31" s="216">
        <v>236221</v>
      </c>
      <c r="G31" s="216" t="s">
        <v>20</v>
      </c>
      <c r="H31" s="217" t="s">
        <v>21</v>
      </c>
      <c r="I31" s="218">
        <v>1.969283674086757</v>
      </c>
      <c r="J31" s="267"/>
    </row>
    <row r="32" spans="2:28" ht="15.6" customHeight="1" x14ac:dyDescent="0.3">
      <c r="B32" s="219">
        <v>23</v>
      </c>
      <c r="C32" s="219">
        <v>237</v>
      </c>
      <c r="D32" s="219">
        <v>2373</v>
      </c>
      <c r="E32" s="219">
        <v>23731</v>
      </c>
      <c r="F32" s="219">
        <v>237312</v>
      </c>
      <c r="G32" s="219" t="s">
        <v>22</v>
      </c>
      <c r="H32" s="220" t="s">
        <v>23</v>
      </c>
      <c r="I32" s="221">
        <v>0.90986896890288727</v>
      </c>
      <c r="J32" s="268"/>
    </row>
    <row r="33" spans="2:10" x14ac:dyDescent="0.3">
      <c r="B33" s="213" t="s">
        <v>24</v>
      </c>
      <c r="C33" s="213">
        <v>321</v>
      </c>
      <c r="D33" s="213">
        <v>3211</v>
      </c>
      <c r="E33" s="213">
        <v>32111</v>
      </c>
      <c r="F33" s="213">
        <v>321111</v>
      </c>
      <c r="G33" s="222">
        <v>217</v>
      </c>
      <c r="H33" s="214" t="s">
        <v>25</v>
      </c>
      <c r="I33" s="215">
        <v>0.12036402555556974</v>
      </c>
      <c r="J33" s="266">
        <f>SUM($I$33:$I$38)</f>
        <v>0.25062316085415526</v>
      </c>
    </row>
    <row r="34" spans="2:10" x14ac:dyDescent="0.3">
      <c r="B34" s="216" t="s">
        <v>24</v>
      </c>
      <c r="C34" s="216">
        <v>321</v>
      </c>
      <c r="D34" s="216">
        <v>3212</v>
      </c>
      <c r="E34" s="216">
        <v>32121</v>
      </c>
      <c r="F34" s="216">
        <v>321210</v>
      </c>
      <c r="G34" s="216">
        <v>218</v>
      </c>
      <c r="H34" s="217" t="s">
        <v>26</v>
      </c>
      <c r="I34" s="218">
        <v>8.0683483748225319E-3</v>
      </c>
      <c r="J34" s="267"/>
    </row>
    <row r="35" spans="2:10" x14ac:dyDescent="0.3">
      <c r="B35" s="216" t="s">
        <v>24</v>
      </c>
      <c r="C35" s="216">
        <v>321</v>
      </c>
      <c r="D35" s="216">
        <v>3212</v>
      </c>
      <c r="E35" s="216">
        <v>32121</v>
      </c>
      <c r="F35" s="216">
        <v>321210</v>
      </c>
      <c r="G35" s="216">
        <v>219</v>
      </c>
      <c r="H35" s="217" t="s">
        <v>27</v>
      </c>
      <c r="I35" s="218">
        <v>1.0210990361868948E-2</v>
      </c>
      <c r="J35" s="267"/>
    </row>
    <row r="36" spans="2:10" x14ac:dyDescent="0.3">
      <c r="B36" s="216" t="s">
        <v>24</v>
      </c>
      <c r="C36" s="216">
        <v>321</v>
      </c>
      <c r="D36" s="216">
        <v>3219</v>
      </c>
      <c r="E36" s="216">
        <v>32191</v>
      </c>
      <c r="F36" s="216">
        <v>321910</v>
      </c>
      <c r="G36" s="216">
        <v>220</v>
      </c>
      <c r="H36" s="217" t="s">
        <v>28</v>
      </c>
      <c r="I36" s="218">
        <v>3.8466191009916398E-2</v>
      </c>
      <c r="J36" s="267"/>
    </row>
    <row r="37" spans="2:10" x14ac:dyDescent="0.3">
      <c r="B37" s="216" t="s">
        <v>24</v>
      </c>
      <c r="C37" s="216">
        <v>321</v>
      </c>
      <c r="D37" s="216">
        <v>3219</v>
      </c>
      <c r="E37" s="216">
        <v>32191</v>
      </c>
      <c r="F37" s="216">
        <v>321910</v>
      </c>
      <c r="G37" s="216">
        <v>221</v>
      </c>
      <c r="H37" s="217" t="s">
        <v>29</v>
      </c>
      <c r="I37" s="218">
        <v>2.2087883138031096E-2</v>
      </c>
      <c r="J37" s="267"/>
    </row>
    <row r="38" spans="2:10" x14ac:dyDescent="0.3">
      <c r="B38" s="219" t="s">
        <v>24</v>
      </c>
      <c r="C38" s="219">
        <v>321</v>
      </c>
      <c r="D38" s="219">
        <v>3219</v>
      </c>
      <c r="E38" s="219">
        <v>32192</v>
      </c>
      <c r="F38" s="219">
        <v>321920</v>
      </c>
      <c r="G38" s="223">
        <v>222</v>
      </c>
      <c r="H38" s="220" t="s">
        <v>30</v>
      </c>
      <c r="I38" s="221">
        <v>5.142572241394653E-2</v>
      </c>
      <c r="J38" s="268"/>
    </row>
    <row r="39" spans="2:10" x14ac:dyDescent="0.3">
      <c r="B39" s="213" t="s">
        <v>24</v>
      </c>
      <c r="C39" s="213">
        <v>325</v>
      </c>
      <c r="D39" s="213">
        <v>3251</v>
      </c>
      <c r="E39" s="213">
        <v>32511</v>
      </c>
      <c r="F39" s="213">
        <v>325110</v>
      </c>
      <c r="G39" s="213">
        <v>243</v>
      </c>
      <c r="H39" s="214" t="s">
        <v>31</v>
      </c>
      <c r="I39" s="215">
        <v>4.607438146230481E-2</v>
      </c>
      <c r="J39" s="266">
        <f>SUM($I$39:$I$101)</f>
        <v>2.9516531345850092</v>
      </c>
    </row>
    <row r="40" spans="2:10" x14ac:dyDescent="0.3">
      <c r="B40" s="216" t="s">
        <v>24</v>
      </c>
      <c r="C40" s="216">
        <v>325</v>
      </c>
      <c r="D40" s="216">
        <v>3251</v>
      </c>
      <c r="E40" s="216">
        <v>32511</v>
      </c>
      <c r="F40" s="216">
        <v>325110</v>
      </c>
      <c r="G40" s="216">
        <v>244</v>
      </c>
      <c r="H40" s="217" t="s">
        <v>32</v>
      </c>
      <c r="I40" s="218">
        <v>5.3146010045333264E-3</v>
      </c>
      <c r="J40" s="267"/>
    </row>
    <row r="41" spans="2:10" x14ac:dyDescent="0.3">
      <c r="B41" s="216" t="s">
        <v>24</v>
      </c>
      <c r="C41" s="216">
        <v>325</v>
      </c>
      <c r="D41" s="216">
        <v>3251</v>
      </c>
      <c r="E41" s="216">
        <v>32511</v>
      </c>
      <c r="F41" s="216">
        <v>325110</v>
      </c>
      <c r="G41" s="216">
        <v>245</v>
      </c>
      <c r="H41" s="217" t="s">
        <v>33</v>
      </c>
      <c r="I41" s="218">
        <v>9.3928973806334092E-3</v>
      </c>
      <c r="J41" s="267"/>
    </row>
    <row r="42" spans="2:10" x14ac:dyDescent="0.3">
      <c r="B42" s="216" t="s">
        <v>24</v>
      </c>
      <c r="C42" s="216">
        <v>325</v>
      </c>
      <c r="D42" s="216">
        <v>3251</v>
      </c>
      <c r="E42" s="216">
        <v>32511</v>
      </c>
      <c r="F42" s="216">
        <v>325110</v>
      </c>
      <c r="G42" s="216">
        <v>246</v>
      </c>
      <c r="H42" s="217" t="s">
        <v>34</v>
      </c>
      <c r="I42" s="218">
        <v>5.906932599297858E-3</v>
      </c>
      <c r="J42" s="267"/>
    </row>
    <row r="43" spans="2:10" x14ac:dyDescent="0.3">
      <c r="B43" s="216" t="s">
        <v>24</v>
      </c>
      <c r="C43" s="216">
        <v>325</v>
      </c>
      <c r="D43" s="216">
        <v>3251</v>
      </c>
      <c r="E43" s="216">
        <v>32511</v>
      </c>
      <c r="F43" s="216">
        <v>325110</v>
      </c>
      <c r="G43" s="216">
        <v>247</v>
      </c>
      <c r="H43" s="217" t="s">
        <v>35</v>
      </c>
      <c r="I43" s="218">
        <v>1.8950298865954538E-2</v>
      </c>
      <c r="J43" s="267"/>
    </row>
    <row r="44" spans="2:10" x14ac:dyDescent="0.3">
      <c r="B44" s="216" t="s">
        <v>24</v>
      </c>
      <c r="C44" s="216">
        <v>325</v>
      </c>
      <c r="D44" s="216">
        <v>3251</v>
      </c>
      <c r="E44" s="216">
        <v>32511</v>
      </c>
      <c r="F44" s="216">
        <v>325110</v>
      </c>
      <c r="G44" s="216">
        <v>248</v>
      </c>
      <c r="H44" s="217" t="s">
        <v>36</v>
      </c>
      <c r="I44" s="218">
        <v>2.9681150465681358E-2</v>
      </c>
      <c r="J44" s="267"/>
    </row>
    <row r="45" spans="2:10" x14ac:dyDescent="0.3">
      <c r="B45" s="216" t="s">
        <v>24</v>
      </c>
      <c r="C45" s="216">
        <v>325</v>
      </c>
      <c r="D45" s="216">
        <v>3251</v>
      </c>
      <c r="E45" s="216">
        <v>32511</v>
      </c>
      <c r="F45" s="216">
        <v>325110</v>
      </c>
      <c r="G45" s="216">
        <v>250</v>
      </c>
      <c r="H45" s="217" t="s">
        <v>37</v>
      </c>
      <c r="I45" s="218">
        <v>0.46985920822457533</v>
      </c>
      <c r="J45" s="267"/>
    </row>
    <row r="46" spans="2:10" x14ac:dyDescent="0.3">
      <c r="B46" s="216" t="s">
        <v>24</v>
      </c>
      <c r="C46" s="216">
        <v>325</v>
      </c>
      <c r="D46" s="216">
        <v>3251</v>
      </c>
      <c r="E46" s="216">
        <v>32512</v>
      </c>
      <c r="F46" s="216">
        <v>325120</v>
      </c>
      <c r="G46" s="216">
        <v>251</v>
      </c>
      <c r="H46" s="217" t="s">
        <v>38</v>
      </c>
      <c r="I46" s="218">
        <v>1.8798208464691175E-2</v>
      </c>
      <c r="J46" s="267"/>
    </row>
    <row r="47" spans="2:10" x14ac:dyDescent="0.3">
      <c r="B47" s="216" t="s">
        <v>24</v>
      </c>
      <c r="C47" s="216">
        <v>325</v>
      </c>
      <c r="D47" s="216">
        <v>3251</v>
      </c>
      <c r="E47" s="216">
        <v>32513</v>
      </c>
      <c r="F47" s="216">
        <v>325130</v>
      </c>
      <c r="G47" s="216">
        <v>252</v>
      </c>
      <c r="H47" s="217" t="s">
        <v>39</v>
      </c>
      <c r="I47" s="218">
        <v>2.4335023053148438E-2</v>
      </c>
      <c r="J47" s="267"/>
    </row>
    <row r="48" spans="2:10" x14ac:dyDescent="0.3">
      <c r="B48" s="216" t="s">
        <v>24</v>
      </c>
      <c r="C48" s="216">
        <v>325</v>
      </c>
      <c r="D48" s="216">
        <v>3251</v>
      </c>
      <c r="E48" s="216">
        <v>32518</v>
      </c>
      <c r="F48" s="216">
        <v>325180</v>
      </c>
      <c r="G48" s="216">
        <v>253</v>
      </c>
      <c r="H48" s="217" t="s">
        <v>40</v>
      </c>
      <c r="I48" s="218">
        <v>4.4977504752873425E-2</v>
      </c>
      <c r="J48" s="267"/>
    </row>
    <row r="49" spans="2:10" x14ac:dyDescent="0.3">
      <c r="B49" s="216" t="s">
        <v>24</v>
      </c>
      <c r="C49" s="216">
        <v>325</v>
      </c>
      <c r="D49" s="216">
        <v>3251</v>
      </c>
      <c r="E49" s="216">
        <v>32518</v>
      </c>
      <c r="F49" s="216">
        <v>325180</v>
      </c>
      <c r="G49" s="216">
        <v>254</v>
      </c>
      <c r="H49" s="217" t="s">
        <v>41</v>
      </c>
      <c r="I49" s="218">
        <v>9.4290027614325755E-3</v>
      </c>
      <c r="J49" s="267"/>
    </row>
    <row r="50" spans="2:10" x14ac:dyDescent="0.3">
      <c r="B50" s="216" t="s">
        <v>24</v>
      </c>
      <c r="C50" s="216">
        <v>325</v>
      </c>
      <c r="D50" s="216">
        <v>3251</v>
      </c>
      <c r="E50" s="216">
        <v>32518</v>
      </c>
      <c r="F50" s="216">
        <v>325180</v>
      </c>
      <c r="G50" s="216">
        <v>255</v>
      </c>
      <c r="H50" s="217" t="s">
        <v>42</v>
      </c>
      <c r="I50" s="218">
        <v>1.4947523091633899E-2</v>
      </c>
      <c r="J50" s="267"/>
    </row>
    <row r="51" spans="2:10" x14ac:dyDescent="0.3">
      <c r="B51" s="216" t="s">
        <v>24</v>
      </c>
      <c r="C51" s="216">
        <v>325</v>
      </c>
      <c r="D51" s="216">
        <v>3251</v>
      </c>
      <c r="E51" s="216">
        <v>32518</v>
      </c>
      <c r="F51" s="216">
        <v>325180</v>
      </c>
      <c r="G51" s="216">
        <v>256</v>
      </c>
      <c r="H51" s="217" t="s">
        <v>43</v>
      </c>
      <c r="I51" s="218">
        <v>1.9385665436443877E-2</v>
      </c>
      <c r="J51" s="267"/>
    </row>
    <row r="52" spans="2:10" x14ac:dyDescent="0.3">
      <c r="B52" s="216" t="s">
        <v>24</v>
      </c>
      <c r="C52" s="216">
        <v>325</v>
      </c>
      <c r="D52" s="216">
        <v>3251</v>
      </c>
      <c r="E52" s="216">
        <v>32518</v>
      </c>
      <c r="F52" s="216">
        <v>325180</v>
      </c>
      <c r="G52" s="216">
        <v>257</v>
      </c>
      <c r="H52" s="217" t="s">
        <v>44</v>
      </c>
      <c r="I52" s="218">
        <v>1.1006837467377418E-2</v>
      </c>
      <c r="J52" s="267"/>
    </row>
    <row r="53" spans="2:10" x14ac:dyDescent="0.3">
      <c r="B53" s="216" t="s">
        <v>24</v>
      </c>
      <c r="C53" s="216">
        <v>325</v>
      </c>
      <c r="D53" s="216">
        <v>3251</v>
      </c>
      <c r="E53" s="216">
        <v>32518</v>
      </c>
      <c r="F53" s="216">
        <v>325180</v>
      </c>
      <c r="G53" s="216">
        <v>258</v>
      </c>
      <c r="H53" s="217" t="s">
        <v>45</v>
      </c>
      <c r="I53" s="218">
        <v>2.9921030952532783E-2</v>
      </c>
      <c r="J53" s="267"/>
    </row>
    <row r="54" spans="2:10" x14ac:dyDescent="0.3">
      <c r="B54" s="216" t="s">
        <v>24</v>
      </c>
      <c r="C54" s="216">
        <v>325</v>
      </c>
      <c r="D54" s="216">
        <v>3251</v>
      </c>
      <c r="E54" s="216">
        <v>32519</v>
      </c>
      <c r="F54" s="216">
        <v>325190</v>
      </c>
      <c r="G54" s="216">
        <v>259</v>
      </c>
      <c r="H54" s="217" t="s">
        <v>46</v>
      </c>
      <c r="I54" s="218">
        <v>9.3798822814114363E-2</v>
      </c>
      <c r="J54" s="267"/>
    </row>
    <row r="55" spans="2:10" x14ac:dyDescent="0.3">
      <c r="B55" s="216" t="s">
        <v>24</v>
      </c>
      <c r="C55" s="216">
        <v>325</v>
      </c>
      <c r="D55" s="216">
        <v>3251</v>
      </c>
      <c r="E55" s="216">
        <v>32519</v>
      </c>
      <c r="F55" s="216">
        <v>325190</v>
      </c>
      <c r="G55" s="216">
        <v>260</v>
      </c>
      <c r="H55" s="217" t="s">
        <v>47</v>
      </c>
      <c r="I55" s="218">
        <v>2.018803126858355E-2</v>
      </c>
      <c r="J55" s="267"/>
    </row>
    <row r="56" spans="2:10" x14ac:dyDescent="0.3">
      <c r="B56" s="216" t="s">
        <v>24</v>
      </c>
      <c r="C56" s="216">
        <v>325</v>
      </c>
      <c r="D56" s="216">
        <v>3251</v>
      </c>
      <c r="E56" s="216">
        <v>32519</v>
      </c>
      <c r="F56" s="216">
        <v>325190</v>
      </c>
      <c r="G56" s="216">
        <v>261</v>
      </c>
      <c r="H56" s="217" t="s">
        <v>48</v>
      </c>
      <c r="I56" s="218">
        <v>1.9265400698882763E-2</v>
      </c>
      <c r="J56" s="267"/>
    </row>
    <row r="57" spans="2:10" x14ac:dyDescent="0.3">
      <c r="B57" s="216" t="s">
        <v>24</v>
      </c>
      <c r="C57" s="216">
        <v>325</v>
      </c>
      <c r="D57" s="216">
        <v>3252</v>
      </c>
      <c r="E57" s="216">
        <v>32521</v>
      </c>
      <c r="F57" s="216">
        <v>325211</v>
      </c>
      <c r="G57" s="216">
        <v>262</v>
      </c>
      <c r="H57" s="217" t="s">
        <v>49</v>
      </c>
      <c r="I57" s="218">
        <v>6.4673974277696625E-2</v>
      </c>
      <c r="J57" s="267"/>
    </row>
    <row r="58" spans="2:10" x14ac:dyDescent="0.3">
      <c r="B58" s="216" t="s">
        <v>24</v>
      </c>
      <c r="C58" s="216">
        <v>325</v>
      </c>
      <c r="D58" s="216">
        <v>3252</v>
      </c>
      <c r="E58" s="216">
        <v>32521</v>
      </c>
      <c r="F58" s="216">
        <v>325211</v>
      </c>
      <c r="G58" s="216">
        <v>263</v>
      </c>
      <c r="H58" s="217" t="s">
        <v>50</v>
      </c>
      <c r="I58" s="218">
        <v>5.0819740432552718E-2</v>
      </c>
      <c r="J58" s="267"/>
    </row>
    <row r="59" spans="2:10" x14ac:dyDescent="0.3">
      <c r="B59" s="216" t="s">
        <v>24</v>
      </c>
      <c r="C59" s="216">
        <v>325</v>
      </c>
      <c r="D59" s="216">
        <v>3252</v>
      </c>
      <c r="E59" s="216">
        <v>32521</v>
      </c>
      <c r="F59" s="216">
        <v>325211</v>
      </c>
      <c r="G59" s="216">
        <v>264</v>
      </c>
      <c r="H59" s="217" t="s">
        <v>51</v>
      </c>
      <c r="I59" s="218">
        <v>0.11311126795164976</v>
      </c>
      <c r="J59" s="267"/>
    </row>
    <row r="60" spans="2:10" x14ac:dyDescent="0.3">
      <c r="B60" s="216" t="s">
        <v>24</v>
      </c>
      <c r="C60" s="216">
        <v>325</v>
      </c>
      <c r="D60" s="216">
        <v>3252</v>
      </c>
      <c r="E60" s="216">
        <v>32521</v>
      </c>
      <c r="F60" s="216">
        <v>325211</v>
      </c>
      <c r="G60" s="216">
        <v>265</v>
      </c>
      <c r="H60" s="217" t="s">
        <v>52</v>
      </c>
      <c r="I60" s="218">
        <v>3.4766262006676936E-2</v>
      </c>
      <c r="J60" s="267"/>
    </row>
    <row r="61" spans="2:10" x14ac:dyDescent="0.3">
      <c r="B61" s="216" t="s">
        <v>24</v>
      </c>
      <c r="C61" s="216">
        <v>325</v>
      </c>
      <c r="D61" s="216">
        <v>3252</v>
      </c>
      <c r="E61" s="216">
        <v>32521</v>
      </c>
      <c r="F61" s="216">
        <v>325211</v>
      </c>
      <c r="G61" s="216">
        <v>266</v>
      </c>
      <c r="H61" s="217" t="s">
        <v>53</v>
      </c>
      <c r="I61" s="218">
        <v>0.11748854961861972</v>
      </c>
      <c r="J61" s="267"/>
    </row>
    <row r="62" spans="2:10" x14ac:dyDescent="0.3">
      <c r="B62" s="216" t="s">
        <v>24</v>
      </c>
      <c r="C62" s="216">
        <v>325</v>
      </c>
      <c r="D62" s="216">
        <v>3252</v>
      </c>
      <c r="E62" s="216">
        <v>32521</v>
      </c>
      <c r="F62" s="216">
        <v>325212</v>
      </c>
      <c r="G62" s="216">
        <v>267</v>
      </c>
      <c r="H62" s="217" t="s">
        <v>54</v>
      </c>
      <c r="I62" s="218">
        <v>3.150411885798076E-2</v>
      </c>
      <c r="J62" s="267"/>
    </row>
    <row r="63" spans="2:10" x14ac:dyDescent="0.3">
      <c r="B63" s="216" t="s">
        <v>24</v>
      </c>
      <c r="C63" s="216">
        <v>325</v>
      </c>
      <c r="D63" s="216">
        <v>3252</v>
      </c>
      <c r="E63" s="216">
        <v>32522</v>
      </c>
      <c r="F63" s="216">
        <v>325220</v>
      </c>
      <c r="G63" s="216">
        <v>268</v>
      </c>
      <c r="H63" s="217" t="s">
        <v>55</v>
      </c>
      <c r="I63" s="218">
        <v>2.2227862697063137E-2</v>
      </c>
      <c r="J63" s="267"/>
    </row>
    <row r="64" spans="2:10" x14ac:dyDescent="0.3">
      <c r="B64" s="216" t="s">
        <v>24</v>
      </c>
      <c r="C64" s="216">
        <v>325</v>
      </c>
      <c r="D64" s="216">
        <v>3252</v>
      </c>
      <c r="E64" s="216">
        <v>32522</v>
      </c>
      <c r="F64" s="216">
        <v>325220</v>
      </c>
      <c r="G64" s="216">
        <v>269</v>
      </c>
      <c r="H64" s="217" t="s">
        <v>56</v>
      </c>
      <c r="I64" s="218">
        <v>1.66747837414414E-2</v>
      </c>
      <c r="J64" s="267"/>
    </row>
    <row r="65" spans="2:10" x14ac:dyDescent="0.3">
      <c r="B65" s="216" t="s">
        <v>24</v>
      </c>
      <c r="C65" s="216">
        <v>325</v>
      </c>
      <c r="D65" s="216">
        <v>3252</v>
      </c>
      <c r="E65" s="216">
        <v>32522</v>
      </c>
      <c r="F65" s="216">
        <v>325220</v>
      </c>
      <c r="G65" s="216">
        <v>270</v>
      </c>
      <c r="H65" s="217" t="s">
        <v>57</v>
      </c>
      <c r="I65" s="218">
        <v>1.8521851231530061E-2</v>
      </c>
      <c r="J65" s="267"/>
    </row>
    <row r="66" spans="2:10" x14ac:dyDescent="0.3">
      <c r="B66" s="216" t="s">
        <v>24</v>
      </c>
      <c r="C66" s="216">
        <v>325</v>
      </c>
      <c r="D66" s="216">
        <v>3253</v>
      </c>
      <c r="E66" s="216">
        <v>32531</v>
      </c>
      <c r="F66" s="216">
        <v>325310</v>
      </c>
      <c r="G66" s="216">
        <v>271</v>
      </c>
      <c r="H66" s="217" t="s">
        <v>58</v>
      </c>
      <c r="I66" s="218">
        <v>8.9393620229538173E-2</v>
      </c>
      <c r="J66" s="267"/>
    </row>
    <row r="67" spans="2:10" x14ac:dyDescent="0.3">
      <c r="B67" s="216" t="s">
        <v>24</v>
      </c>
      <c r="C67" s="216">
        <v>325</v>
      </c>
      <c r="D67" s="216">
        <v>3253</v>
      </c>
      <c r="E67" s="216">
        <v>32532</v>
      </c>
      <c r="F67" s="216">
        <v>325320</v>
      </c>
      <c r="G67" s="216">
        <v>272</v>
      </c>
      <c r="H67" s="217" t="s">
        <v>59</v>
      </c>
      <c r="I67" s="218">
        <v>3.8008611013113529E-2</v>
      </c>
      <c r="J67" s="267"/>
    </row>
    <row r="68" spans="2:10" x14ac:dyDescent="0.3">
      <c r="B68" s="216" t="s">
        <v>24</v>
      </c>
      <c r="C68" s="216">
        <v>325</v>
      </c>
      <c r="D68" s="216">
        <v>3254</v>
      </c>
      <c r="E68" s="216">
        <v>32541</v>
      </c>
      <c r="F68" s="216">
        <v>325411</v>
      </c>
      <c r="G68" s="216">
        <v>273</v>
      </c>
      <c r="H68" s="217" t="s">
        <v>60</v>
      </c>
      <c r="I68" s="218">
        <v>3.1211198001952527E-2</v>
      </c>
      <c r="J68" s="267"/>
    </row>
    <row r="69" spans="2:10" x14ac:dyDescent="0.3">
      <c r="B69" s="216" t="s">
        <v>24</v>
      </c>
      <c r="C69" s="216">
        <v>325</v>
      </c>
      <c r="D69" s="216">
        <v>3254</v>
      </c>
      <c r="E69" s="216">
        <v>32541</v>
      </c>
      <c r="F69" s="216">
        <v>325412</v>
      </c>
      <c r="G69" s="216">
        <v>274</v>
      </c>
      <c r="H69" s="217" t="s">
        <v>61</v>
      </c>
      <c r="I69" s="218">
        <v>4.8854892387783969E-2</v>
      </c>
      <c r="J69" s="267"/>
    </row>
    <row r="70" spans="2:10" x14ac:dyDescent="0.3">
      <c r="B70" s="216" t="s">
        <v>24</v>
      </c>
      <c r="C70" s="216">
        <v>325</v>
      </c>
      <c r="D70" s="216">
        <v>3254</v>
      </c>
      <c r="E70" s="216">
        <v>32541</v>
      </c>
      <c r="F70" s="216">
        <v>325412</v>
      </c>
      <c r="G70" s="216">
        <v>275</v>
      </c>
      <c r="H70" s="217" t="s">
        <v>62</v>
      </c>
      <c r="I70" s="218">
        <v>0.10050954180876688</v>
      </c>
      <c r="J70" s="267"/>
    </row>
    <row r="71" spans="2:10" x14ac:dyDescent="0.3">
      <c r="B71" s="216" t="s">
        <v>24</v>
      </c>
      <c r="C71" s="216">
        <v>325</v>
      </c>
      <c r="D71" s="216">
        <v>3254</v>
      </c>
      <c r="E71" s="216">
        <v>32541</v>
      </c>
      <c r="F71" s="216">
        <v>325412</v>
      </c>
      <c r="G71" s="216">
        <v>276</v>
      </c>
      <c r="H71" s="217" t="s">
        <v>63</v>
      </c>
      <c r="I71" s="218">
        <v>1.4286312208394502E-2</v>
      </c>
      <c r="J71" s="267"/>
    </row>
    <row r="72" spans="2:10" x14ac:dyDescent="0.3">
      <c r="B72" s="216" t="s">
        <v>24</v>
      </c>
      <c r="C72" s="216">
        <v>325</v>
      </c>
      <c r="D72" s="216">
        <v>3254</v>
      </c>
      <c r="E72" s="216">
        <v>32541</v>
      </c>
      <c r="F72" s="216">
        <v>325412</v>
      </c>
      <c r="G72" s="216">
        <v>277</v>
      </c>
      <c r="H72" s="217" t="s">
        <v>64</v>
      </c>
      <c r="I72" s="218">
        <v>2.6115262778796063E-2</v>
      </c>
      <c r="J72" s="267"/>
    </row>
    <row r="73" spans="2:10" x14ac:dyDescent="0.3">
      <c r="B73" s="216" t="s">
        <v>24</v>
      </c>
      <c r="C73" s="216">
        <v>325</v>
      </c>
      <c r="D73" s="216">
        <v>3254</v>
      </c>
      <c r="E73" s="216">
        <v>32541</v>
      </c>
      <c r="F73" s="216">
        <v>325412</v>
      </c>
      <c r="G73" s="216">
        <v>278</v>
      </c>
      <c r="H73" s="217" t="s">
        <v>65</v>
      </c>
      <c r="I73" s="218">
        <v>3.2674334847503601E-2</v>
      </c>
      <c r="J73" s="267"/>
    </row>
    <row r="74" spans="2:10" x14ac:dyDescent="0.3">
      <c r="B74" s="216" t="s">
        <v>24</v>
      </c>
      <c r="C74" s="216">
        <v>325</v>
      </c>
      <c r="D74" s="216">
        <v>3254</v>
      </c>
      <c r="E74" s="216">
        <v>32541</v>
      </c>
      <c r="F74" s="216">
        <v>325412</v>
      </c>
      <c r="G74" s="216">
        <v>279</v>
      </c>
      <c r="H74" s="217" t="s">
        <v>66</v>
      </c>
      <c r="I74" s="218">
        <v>3.3338513049336743E-2</v>
      </c>
      <c r="J74" s="267"/>
    </row>
    <row r="75" spans="2:10" x14ac:dyDescent="0.3">
      <c r="B75" s="216" t="s">
        <v>24</v>
      </c>
      <c r="C75" s="216">
        <v>325</v>
      </c>
      <c r="D75" s="216">
        <v>3254</v>
      </c>
      <c r="E75" s="216">
        <v>32541</v>
      </c>
      <c r="F75" s="216">
        <v>325412</v>
      </c>
      <c r="G75" s="216">
        <v>280</v>
      </c>
      <c r="H75" s="217" t="s">
        <v>67</v>
      </c>
      <c r="I75" s="218">
        <v>9.6995227056468295E-3</v>
      </c>
      <c r="J75" s="267"/>
    </row>
    <row r="76" spans="2:10" x14ac:dyDescent="0.3">
      <c r="B76" s="216" t="s">
        <v>24</v>
      </c>
      <c r="C76" s="216">
        <v>325</v>
      </c>
      <c r="D76" s="216">
        <v>3254</v>
      </c>
      <c r="E76" s="216">
        <v>32541</v>
      </c>
      <c r="F76" s="216">
        <v>325412</v>
      </c>
      <c r="G76" s="216">
        <v>281</v>
      </c>
      <c r="H76" s="217" t="s">
        <v>68</v>
      </c>
      <c r="I76" s="218">
        <v>3.0742336425708811E-2</v>
      </c>
      <c r="J76" s="267"/>
    </row>
    <row r="77" spans="2:10" x14ac:dyDescent="0.3">
      <c r="B77" s="216" t="s">
        <v>24</v>
      </c>
      <c r="C77" s="216">
        <v>325</v>
      </c>
      <c r="D77" s="216">
        <v>3254</v>
      </c>
      <c r="E77" s="216">
        <v>32541</v>
      </c>
      <c r="F77" s="216">
        <v>325412</v>
      </c>
      <c r="G77" s="216">
        <v>282</v>
      </c>
      <c r="H77" s="217" t="s">
        <v>69</v>
      </c>
      <c r="I77" s="218">
        <v>6.7913593927905441E-2</v>
      </c>
      <c r="J77" s="267"/>
    </row>
    <row r="78" spans="2:10" x14ac:dyDescent="0.3">
      <c r="B78" s="216" t="s">
        <v>24</v>
      </c>
      <c r="C78" s="216">
        <v>325</v>
      </c>
      <c r="D78" s="216">
        <v>3254</v>
      </c>
      <c r="E78" s="216">
        <v>32541</v>
      </c>
      <c r="F78" s="216">
        <v>325412</v>
      </c>
      <c r="G78" s="216">
        <v>283</v>
      </c>
      <c r="H78" s="217" t="s">
        <v>70</v>
      </c>
      <c r="I78" s="218">
        <v>0.23506186071089707</v>
      </c>
      <c r="J78" s="267"/>
    </row>
    <row r="79" spans="2:10" x14ac:dyDescent="0.3">
      <c r="B79" s="216" t="s">
        <v>24</v>
      </c>
      <c r="C79" s="216">
        <v>325</v>
      </c>
      <c r="D79" s="216">
        <v>3255</v>
      </c>
      <c r="E79" s="216">
        <v>32551</v>
      </c>
      <c r="F79" s="216">
        <v>325510</v>
      </c>
      <c r="G79" s="216">
        <v>284</v>
      </c>
      <c r="H79" s="217" t="s">
        <v>71</v>
      </c>
      <c r="I79" s="218">
        <v>0.12700234630312349</v>
      </c>
      <c r="J79" s="267"/>
    </row>
    <row r="80" spans="2:10" x14ac:dyDescent="0.3">
      <c r="B80" s="216" t="s">
        <v>24</v>
      </c>
      <c r="C80" s="216">
        <v>325</v>
      </c>
      <c r="D80" s="216">
        <v>3255</v>
      </c>
      <c r="E80" s="216">
        <v>32551</v>
      </c>
      <c r="F80" s="216">
        <v>325510</v>
      </c>
      <c r="G80" s="216">
        <v>285</v>
      </c>
      <c r="H80" s="217" t="s">
        <v>72</v>
      </c>
      <c r="I80" s="218">
        <v>1.2605598439565355E-2</v>
      </c>
      <c r="J80" s="267"/>
    </row>
    <row r="81" spans="2:10" x14ac:dyDescent="0.3">
      <c r="B81" s="216" t="s">
        <v>24</v>
      </c>
      <c r="C81" s="216">
        <v>325</v>
      </c>
      <c r="D81" s="216">
        <v>3255</v>
      </c>
      <c r="E81" s="216">
        <v>32551</v>
      </c>
      <c r="F81" s="216">
        <v>325510</v>
      </c>
      <c r="G81" s="216">
        <v>286</v>
      </c>
      <c r="H81" s="217" t="s">
        <v>73</v>
      </c>
      <c r="I81" s="218">
        <v>1.6884738658027892E-2</v>
      </c>
      <c r="J81" s="267"/>
    </row>
    <row r="82" spans="2:10" x14ac:dyDescent="0.3">
      <c r="B82" s="216" t="s">
        <v>24</v>
      </c>
      <c r="C82" s="216">
        <v>325</v>
      </c>
      <c r="D82" s="216">
        <v>3255</v>
      </c>
      <c r="E82" s="216">
        <v>32551</v>
      </c>
      <c r="F82" s="216">
        <v>325510</v>
      </c>
      <c r="G82" s="216">
        <v>287</v>
      </c>
      <c r="H82" s="217" t="s">
        <v>74</v>
      </c>
      <c r="I82" s="218">
        <v>1.3280751754155896E-2</v>
      </c>
      <c r="J82" s="267"/>
    </row>
    <row r="83" spans="2:10" x14ac:dyDescent="0.3">
      <c r="B83" s="216" t="s">
        <v>24</v>
      </c>
      <c r="C83" s="216">
        <v>325</v>
      </c>
      <c r="D83" s="216">
        <v>3255</v>
      </c>
      <c r="E83" s="216">
        <v>32551</v>
      </c>
      <c r="F83" s="216">
        <v>325510</v>
      </c>
      <c r="G83" s="216">
        <v>289</v>
      </c>
      <c r="H83" s="217" t="s">
        <v>75</v>
      </c>
      <c r="I83" s="218">
        <v>3.9788969719944139E-2</v>
      </c>
      <c r="J83" s="267"/>
    </row>
    <row r="84" spans="2:10" x14ac:dyDescent="0.3">
      <c r="B84" s="216" t="s">
        <v>24</v>
      </c>
      <c r="C84" s="216">
        <v>325</v>
      </c>
      <c r="D84" s="216">
        <v>3255</v>
      </c>
      <c r="E84" s="216">
        <v>32552</v>
      </c>
      <c r="F84" s="216">
        <v>325520</v>
      </c>
      <c r="G84" s="216">
        <v>288</v>
      </c>
      <c r="H84" s="217" t="s">
        <v>76</v>
      </c>
      <c r="I84" s="218">
        <v>3.855470940456393E-2</v>
      </c>
      <c r="J84" s="267"/>
    </row>
    <row r="85" spans="2:10" x14ac:dyDescent="0.3">
      <c r="B85" s="216" t="s">
        <v>24</v>
      </c>
      <c r="C85" s="216">
        <v>325</v>
      </c>
      <c r="D85" s="216">
        <v>3256</v>
      </c>
      <c r="E85" s="216">
        <v>32561</v>
      </c>
      <c r="F85" s="216">
        <v>325610</v>
      </c>
      <c r="G85" s="216">
        <v>290</v>
      </c>
      <c r="H85" s="217" t="s">
        <v>77</v>
      </c>
      <c r="I85" s="218">
        <v>3.1679803588378311E-2</v>
      </c>
      <c r="J85" s="267"/>
    </row>
    <row r="86" spans="2:10" x14ac:dyDescent="0.3">
      <c r="B86" s="216" t="s">
        <v>24</v>
      </c>
      <c r="C86" s="216">
        <v>325</v>
      </c>
      <c r="D86" s="216">
        <v>3256</v>
      </c>
      <c r="E86" s="216">
        <v>32561</v>
      </c>
      <c r="F86" s="216">
        <v>325610</v>
      </c>
      <c r="G86" s="216">
        <v>291</v>
      </c>
      <c r="H86" s="217" t="s">
        <v>78</v>
      </c>
      <c r="I86" s="218">
        <v>2.9469778591370278E-2</v>
      </c>
      <c r="J86" s="267"/>
    </row>
    <row r="87" spans="2:10" x14ac:dyDescent="0.3">
      <c r="B87" s="216" t="s">
        <v>24</v>
      </c>
      <c r="C87" s="216">
        <v>325</v>
      </c>
      <c r="D87" s="216">
        <v>3256</v>
      </c>
      <c r="E87" s="216">
        <v>32561</v>
      </c>
      <c r="F87" s="216">
        <v>325610</v>
      </c>
      <c r="G87" s="216">
        <v>292</v>
      </c>
      <c r="H87" s="217" t="s">
        <v>79</v>
      </c>
      <c r="I87" s="218">
        <v>1.5621908436770656E-2</v>
      </c>
      <c r="J87" s="267"/>
    </row>
    <row r="88" spans="2:10" x14ac:dyDescent="0.3">
      <c r="B88" s="216" t="s">
        <v>24</v>
      </c>
      <c r="C88" s="216">
        <v>325</v>
      </c>
      <c r="D88" s="216">
        <v>3256</v>
      </c>
      <c r="E88" s="216">
        <v>32561</v>
      </c>
      <c r="F88" s="216">
        <v>325610</v>
      </c>
      <c r="G88" s="216">
        <v>293</v>
      </c>
      <c r="H88" s="217" t="s">
        <v>80</v>
      </c>
      <c r="I88" s="218">
        <v>3.5634442460457112E-2</v>
      </c>
      <c r="J88" s="267"/>
    </row>
    <row r="89" spans="2:10" x14ac:dyDescent="0.3">
      <c r="B89" s="216" t="s">
        <v>24</v>
      </c>
      <c r="C89" s="216">
        <v>325</v>
      </c>
      <c r="D89" s="216">
        <v>3256</v>
      </c>
      <c r="E89" s="216">
        <v>32561</v>
      </c>
      <c r="F89" s="216">
        <v>325610</v>
      </c>
      <c r="G89" s="216">
        <v>294</v>
      </c>
      <c r="H89" s="217" t="s">
        <v>81</v>
      </c>
      <c r="I89" s="218">
        <v>1.5398274289631732E-2</v>
      </c>
      <c r="J89" s="267"/>
    </row>
    <row r="90" spans="2:10" x14ac:dyDescent="0.3">
      <c r="B90" s="216" t="s">
        <v>24</v>
      </c>
      <c r="C90" s="216">
        <v>325</v>
      </c>
      <c r="D90" s="216">
        <v>3256</v>
      </c>
      <c r="E90" s="216">
        <v>32561</v>
      </c>
      <c r="F90" s="216">
        <v>325610</v>
      </c>
      <c r="G90" s="216">
        <v>295</v>
      </c>
      <c r="H90" s="217" t="s">
        <v>82</v>
      </c>
      <c r="I90" s="218">
        <v>0.14383740130353079</v>
      </c>
      <c r="J90" s="267"/>
    </row>
    <row r="91" spans="2:10" x14ac:dyDescent="0.3">
      <c r="B91" s="216" t="s">
        <v>24</v>
      </c>
      <c r="C91" s="216">
        <v>325</v>
      </c>
      <c r="D91" s="216">
        <v>3256</v>
      </c>
      <c r="E91" s="216">
        <v>32561</v>
      </c>
      <c r="F91" s="216">
        <v>325610</v>
      </c>
      <c r="G91" s="216">
        <v>296</v>
      </c>
      <c r="H91" s="217" t="s">
        <v>83</v>
      </c>
      <c r="I91" s="218">
        <v>3.6945647546322145E-2</v>
      </c>
      <c r="J91" s="267"/>
    </row>
    <row r="92" spans="2:10" x14ac:dyDescent="0.3">
      <c r="B92" s="216" t="s">
        <v>24</v>
      </c>
      <c r="C92" s="216">
        <v>325</v>
      </c>
      <c r="D92" s="216">
        <v>3256</v>
      </c>
      <c r="E92" s="216">
        <v>32562</v>
      </c>
      <c r="F92" s="216">
        <v>325620</v>
      </c>
      <c r="G92" s="216">
        <v>297</v>
      </c>
      <c r="H92" s="217" t="s">
        <v>84</v>
      </c>
      <c r="I92" s="218">
        <v>2.2311492046737266E-2</v>
      </c>
      <c r="J92" s="267"/>
    </row>
    <row r="93" spans="2:10" x14ac:dyDescent="0.3">
      <c r="B93" s="216" t="s">
        <v>24</v>
      </c>
      <c r="C93" s="216">
        <v>325</v>
      </c>
      <c r="D93" s="216">
        <v>3256</v>
      </c>
      <c r="E93" s="216">
        <v>32562</v>
      </c>
      <c r="F93" s="216">
        <v>325620</v>
      </c>
      <c r="G93" s="216">
        <v>298</v>
      </c>
      <c r="H93" s="217" t="s">
        <v>85</v>
      </c>
      <c r="I93" s="218">
        <v>7.6944049386745733E-2</v>
      </c>
      <c r="J93" s="267"/>
    </row>
    <row r="94" spans="2:10" x14ac:dyDescent="0.3">
      <c r="B94" s="216" t="s">
        <v>24</v>
      </c>
      <c r="C94" s="216">
        <v>325</v>
      </c>
      <c r="D94" s="216">
        <v>3256</v>
      </c>
      <c r="E94" s="216">
        <v>32562</v>
      </c>
      <c r="F94" s="216">
        <v>325620</v>
      </c>
      <c r="G94" s="216">
        <v>299</v>
      </c>
      <c r="H94" s="217" t="s">
        <v>86</v>
      </c>
      <c r="I94" s="218">
        <v>4.2084473683198086E-2</v>
      </c>
      <c r="J94" s="267"/>
    </row>
    <row r="95" spans="2:10" x14ac:dyDescent="0.3">
      <c r="B95" s="216" t="s">
        <v>24</v>
      </c>
      <c r="C95" s="216">
        <v>325</v>
      </c>
      <c r="D95" s="216">
        <v>3256</v>
      </c>
      <c r="E95" s="216">
        <v>32562</v>
      </c>
      <c r="F95" s="216">
        <v>325620</v>
      </c>
      <c r="G95" s="216">
        <v>300</v>
      </c>
      <c r="H95" s="217" t="s">
        <v>87</v>
      </c>
      <c r="I95" s="218">
        <v>1.2072573556281302E-2</v>
      </c>
      <c r="J95" s="267"/>
    </row>
    <row r="96" spans="2:10" x14ac:dyDescent="0.3">
      <c r="B96" s="216" t="s">
        <v>24</v>
      </c>
      <c r="C96" s="216">
        <v>325</v>
      </c>
      <c r="D96" s="216">
        <v>3256</v>
      </c>
      <c r="E96" s="216">
        <v>32562</v>
      </c>
      <c r="F96" s="216">
        <v>325620</v>
      </c>
      <c r="G96" s="216">
        <v>301</v>
      </c>
      <c r="H96" s="217" t="s">
        <v>88</v>
      </c>
      <c r="I96" s="218">
        <v>1.0268836849740113E-2</v>
      </c>
      <c r="J96" s="267"/>
    </row>
    <row r="97" spans="2:10" x14ac:dyDescent="0.3">
      <c r="B97" s="216" t="s">
        <v>24</v>
      </c>
      <c r="C97" s="216">
        <v>325</v>
      </c>
      <c r="D97" s="216">
        <v>3259</v>
      </c>
      <c r="E97" s="216">
        <v>32591</v>
      </c>
      <c r="F97" s="216">
        <v>325910</v>
      </c>
      <c r="G97" s="216">
        <v>302</v>
      </c>
      <c r="H97" s="217" t="s">
        <v>89</v>
      </c>
      <c r="I97" s="218">
        <v>2.1085960623599395E-2</v>
      </c>
      <c r="J97" s="267"/>
    </row>
    <row r="98" spans="2:10" x14ac:dyDescent="0.3">
      <c r="B98" s="216" t="s">
        <v>24</v>
      </c>
      <c r="C98" s="216">
        <v>325</v>
      </c>
      <c r="D98" s="216">
        <v>3259</v>
      </c>
      <c r="E98" s="216">
        <v>32599</v>
      </c>
      <c r="F98" s="216">
        <v>325992</v>
      </c>
      <c r="G98" s="216">
        <v>303</v>
      </c>
      <c r="H98" s="217" t="s">
        <v>90</v>
      </c>
      <c r="I98" s="218">
        <v>1.2451348349556369E-2</v>
      </c>
      <c r="J98" s="267"/>
    </row>
    <row r="99" spans="2:10" x14ac:dyDescent="0.3">
      <c r="B99" s="216" t="s">
        <v>24</v>
      </c>
      <c r="C99" s="216">
        <v>325</v>
      </c>
      <c r="D99" s="216">
        <v>3259</v>
      </c>
      <c r="E99" s="216">
        <v>32599</v>
      </c>
      <c r="F99" s="216">
        <v>325999</v>
      </c>
      <c r="G99" s="216">
        <v>304</v>
      </c>
      <c r="H99" s="217" t="s">
        <v>91</v>
      </c>
      <c r="I99" s="218">
        <v>1.3135735325044324E-2</v>
      </c>
      <c r="J99" s="267"/>
    </row>
    <row r="100" spans="2:10" x14ac:dyDescent="0.3">
      <c r="B100" s="216" t="s">
        <v>24</v>
      </c>
      <c r="C100" s="216">
        <v>325</v>
      </c>
      <c r="D100" s="216">
        <v>3259</v>
      </c>
      <c r="E100" s="216">
        <v>32599</v>
      </c>
      <c r="F100" s="216">
        <v>325999</v>
      </c>
      <c r="G100" s="216">
        <v>305</v>
      </c>
      <c r="H100" s="217" t="s">
        <v>92</v>
      </c>
      <c r="I100" s="218">
        <v>4.7881914750230202E-2</v>
      </c>
      <c r="J100" s="267"/>
    </row>
    <row r="101" spans="2:10" x14ac:dyDescent="0.3">
      <c r="B101" s="219" t="s">
        <v>24</v>
      </c>
      <c r="C101" s="219">
        <v>325</v>
      </c>
      <c r="D101" s="219">
        <v>3259</v>
      </c>
      <c r="E101" s="219">
        <v>32599</v>
      </c>
      <c r="F101" s="219">
        <v>325999</v>
      </c>
      <c r="G101" s="219">
        <v>306</v>
      </c>
      <c r="H101" s="220" t="s">
        <v>93</v>
      </c>
      <c r="I101" s="221">
        <v>1.7881847842784449E-2</v>
      </c>
      <c r="J101" s="268"/>
    </row>
    <row r="102" spans="2:10" x14ac:dyDescent="0.3">
      <c r="B102" s="213" t="s">
        <v>24</v>
      </c>
      <c r="C102" s="213">
        <v>326</v>
      </c>
      <c r="D102" s="213">
        <v>3261</v>
      </c>
      <c r="E102" s="213">
        <v>32611</v>
      </c>
      <c r="F102" s="213">
        <v>326110</v>
      </c>
      <c r="G102" s="213">
        <v>307</v>
      </c>
      <c r="H102" s="214" t="s">
        <v>94</v>
      </c>
      <c r="I102" s="215">
        <v>0.28285550223982653</v>
      </c>
      <c r="J102" s="266">
        <f>SUM($I$102:$I$117)</f>
        <v>1.4464266270500539</v>
      </c>
    </row>
    <row r="103" spans="2:10" x14ac:dyDescent="0.3">
      <c r="B103" s="216" t="s">
        <v>24</v>
      </c>
      <c r="C103" s="216">
        <v>326</v>
      </c>
      <c r="D103" s="216">
        <v>3261</v>
      </c>
      <c r="E103" s="216">
        <v>32612</v>
      </c>
      <c r="F103" s="216">
        <v>326120</v>
      </c>
      <c r="G103" s="216">
        <v>308</v>
      </c>
      <c r="H103" s="217" t="s">
        <v>95</v>
      </c>
      <c r="I103" s="218">
        <v>2.3215359644430975E-2</v>
      </c>
      <c r="J103" s="267"/>
    </row>
    <row r="104" spans="2:10" x14ac:dyDescent="0.3">
      <c r="B104" s="216" t="s">
        <v>24</v>
      </c>
      <c r="C104" s="216">
        <v>326</v>
      </c>
      <c r="D104" s="216">
        <v>3261</v>
      </c>
      <c r="E104" s="216">
        <v>32613</v>
      </c>
      <c r="F104" s="216">
        <v>326130</v>
      </c>
      <c r="G104" s="216">
        <v>309</v>
      </c>
      <c r="H104" s="217" t="s">
        <v>96</v>
      </c>
      <c r="I104" s="218">
        <v>3.3651462404500128E-2</v>
      </c>
      <c r="J104" s="267"/>
    </row>
    <row r="105" spans="2:10" x14ac:dyDescent="0.3">
      <c r="B105" s="216" t="s">
        <v>24</v>
      </c>
      <c r="C105" s="216">
        <v>326</v>
      </c>
      <c r="D105" s="216">
        <v>3261</v>
      </c>
      <c r="E105" s="216">
        <v>32614</v>
      </c>
      <c r="F105" s="216">
        <v>326140</v>
      </c>
      <c r="G105" s="216">
        <v>310</v>
      </c>
      <c r="H105" s="217" t="s">
        <v>97</v>
      </c>
      <c r="I105" s="218">
        <v>5.3173952595881854E-2</v>
      </c>
      <c r="J105" s="267"/>
    </row>
    <row r="106" spans="2:10" x14ac:dyDescent="0.3">
      <c r="B106" s="216" t="s">
        <v>24</v>
      </c>
      <c r="C106" s="216">
        <v>326</v>
      </c>
      <c r="D106" s="216">
        <v>3261</v>
      </c>
      <c r="E106" s="216">
        <v>32615</v>
      </c>
      <c r="F106" s="216">
        <v>326150</v>
      </c>
      <c r="G106" s="216">
        <v>311</v>
      </c>
      <c r="H106" s="217" t="s">
        <v>98</v>
      </c>
      <c r="I106" s="218">
        <v>5.8927695119346375E-2</v>
      </c>
      <c r="J106" s="267"/>
    </row>
    <row r="107" spans="2:10" x14ac:dyDescent="0.3">
      <c r="B107" s="216" t="s">
        <v>24</v>
      </c>
      <c r="C107" s="216">
        <v>326</v>
      </c>
      <c r="D107" s="216">
        <v>3261</v>
      </c>
      <c r="E107" s="216">
        <v>32616</v>
      </c>
      <c r="F107" s="216">
        <v>326160</v>
      </c>
      <c r="G107" s="216">
        <v>312</v>
      </c>
      <c r="H107" s="217" t="s">
        <v>99</v>
      </c>
      <c r="I107" s="218">
        <v>9.1232759246251821E-2</v>
      </c>
      <c r="J107" s="267"/>
    </row>
    <row r="108" spans="2:10" x14ac:dyDescent="0.3">
      <c r="B108" s="216" t="s">
        <v>24</v>
      </c>
      <c r="C108" s="216">
        <v>326</v>
      </c>
      <c r="D108" s="216">
        <v>3261</v>
      </c>
      <c r="E108" s="216">
        <v>32619</v>
      </c>
      <c r="F108" s="216">
        <v>326191</v>
      </c>
      <c r="G108" s="216">
        <v>313</v>
      </c>
      <c r="H108" s="217" t="s">
        <v>100</v>
      </c>
      <c r="I108" s="218">
        <v>6.3729948728001612E-2</v>
      </c>
      <c r="J108" s="267"/>
    </row>
    <row r="109" spans="2:10" x14ac:dyDescent="0.3">
      <c r="B109" s="216" t="s">
        <v>24</v>
      </c>
      <c r="C109" s="216">
        <v>326</v>
      </c>
      <c r="D109" s="216">
        <v>3261</v>
      </c>
      <c r="E109" s="216">
        <v>32619</v>
      </c>
      <c r="F109" s="216">
        <v>326192</v>
      </c>
      <c r="G109" s="216">
        <v>314</v>
      </c>
      <c r="H109" s="217" t="s">
        <v>101</v>
      </c>
      <c r="I109" s="218">
        <v>0.25583823950736051</v>
      </c>
      <c r="J109" s="267"/>
    </row>
    <row r="110" spans="2:10" x14ac:dyDescent="0.3">
      <c r="B110" s="216" t="s">
        <v>24</v>
      </c>
      <c r="C110" s="216">
        <v>326</v>
      </c>
      <c r="D110" s="216">
        <v>3261</v>
      </c>
      <c r="E110" s="216">
        <v>32619</v>
      </c>
      <c r="F110" s="216">
        <v>326193</v>
      </c>
      <c r="G110" s="216">
        <v>315</v>
      </c>
      <c r="H110" s="217" t="s">
        <v>102</v>
      </c>
      <c r="I110" s="218">
        <v>0.1259074237694853</v>
      </c>
      <c r="J110" s="267"/>
    </row>
    <row r="111" spans="2:10" x14ac:dyDescent="0.3">
      <c r="B111" s="216" t="s">
        <v>24</v>
      </c>
      <c r="C111" s="216">
        <v>326</v>
      </c>
      <c r="D111" s="216">
        <v>3261</v>
      </c>
      <c r="E111" s="216">
        <v>32619</v>
      </c>
      <c r="F111" s="216">
        <v>326194</v>
      </c>
      <c r="G111" s="216">
        <v>316</v>
      </c>
      <c r="H111" s="217" t="s">
        <v>103</v>
      </c>
      <c r="I111" s="218">
        <v>3.408170917863089E-2</v>
      </c>
      <c r="J111" s="267"/>
    </row>
    <row r="112" spans="2:10" x14ac:dyDescent="0.3">
      <c r="B112" s="216" t="s">
        <v>24</v>
      </c>
      <c r="C112" s="216">
        <v>326</v>
      </c>
      <c r="D112" s="216">
        <v>3261</v>
      </c>
      <c r="E112" s="216">
        <v>32619</v>
      </c>
      <c r="F112" s="216">
        <v>326194</v>
      </c>
      <c r="G112" s="216">
        <v>317</v>
      </c>
      <c r="H112" s="217" t="s">
        <v>104</v>
      </c>
      <c r="I112" s="218">
        <v>2.246934041615883E-2</v>
      </c>
      <c r="J112" s="267"/>
    </row>
    <row r="113" spans="2:10" x14ac:dyDescent="0.3">
      <c r="B113" s="216" t="s">
        <v>24</v>
      </c>
      <c r="C113" s="216">
        <v>326</v>
      </c>
      <c r="D113" s="216">
        <v>3261</v>
      </c>
      <c r="E113" s="216">
        <v>32619</v>
      </c>
      <c r="F113" s="216">
        <v>326199</v>
      </c>
      <c r="G113" s="216">
        <v>318</v>
      </c>
      <c r="H113" s="217" t="s">
        <v>105</v>
      </c>
      <c r="I113" s="218">
        <v>0.10393573837585161</v>
      </c>
      <c r="J113" s="267"/>
    </row>
    <row r="114" spans="2:10" x14ac:dyDescent="0.3">
      <c r="B114" s="216" t="s">
        <v>24</v>
      </c>
      <c r="C114" s="216">
        <v>326</v>
      </c>
      <c r="D114" s="216">
        <v>3262</v>
      </c>
      <c r="E114" s="216">
        <v>32621</v>
      </c>
      <c r="F114" s="216">
        <v>326211</v>
      </c>
      <c r="G114" s="216">
        <v>319</v>
      </c>
      <c r="H114" s="217" t="s">
        <v>106</v>
      </c>
      <c r="I114" s="218">
        <v>0.10030316714414102</v>
      </c>
      <c r="J114" s="267"/>
    </row>
    <row r="115" spans="2:10" x14ac:dyDescent="0.3">
      <c r="B115" s="216" t="s">
        <v>24</v>
      </c>
      <c r="C115" s="216">
        <v>326</v>
      </c>
      <c r="D115" s="216">
        <v>3262</v>
      </c>
      <c r="E115" s="216">
        <v>32622</v>
      </c>
      <c r="F115" s="216">
        <v>326220</v>
      </c>
      <c r="G115" s="216">
        <v>320</v>
      </c>
      <c r="H115" s="217" t="s">
        <v>107</v>
      </c>
      <c r="I115" s="218">
        <v>3.8479354655342572E-2</v>
      </c>
      <c r="J115" s="267"/>
    </row>
    <row r="116" spans="2:10" x14ac:dyDescent="0.3">
      <c r="B116" s="216" t="s">
        <v>24</v>
      </c>
      <c r="C116" s="216">
        <v>326</v>
      </c>
      <c r="D116" s="216">
        <v>3262</v>
      </c>
      <c r="E116" s="216">
        <v>32622</v>
      </c>
      <c r="F116" s="216">
        <v>326220</v>
      </c>
      <c r="G116" s="216">
        <v>321</v>
      </c>
      <c r="H116" s="217" t="s">
        <v>108</v>
      </c>
      <c r="I116" s="218">
        <v>1.9492975647021633E-2</v>
      </c>
      <c r="J116" s="267"/>
    </row>
    <row r="117" spans="2:10" x14ac:dyDescent="0.3">
      <c r="B117" s="219" t="s">
        <v>24</v>
      </c>
      <c r="C117" s="219">
        <v>326</v>
      </c>
      <c r="D117" s="219">
        <v>3262</v>
      </c>
      <c r="E117" s="219">
        <v>32629</v>
      </c>
      <c r="F117" s="219">
        <v>326290</v>
      </c>
      <c r="G117" s="219">
        <v>322</v>
      </c>
      <c r="H117" s="220" t="s">
        <v>109</v>
      </c>
      <c r="I117" s="221">
        <v>0.13913199837782217</v>
      </c>
      <c r="J117" s="268"/>
    </row>
    <row r="118" spans="2:10" x14ac:dyDescent="0.3">
      <c r="B118" s="213" t="s">
        <v>24</v>
      </c>
      <c r="C118" s="213">
        <v>327</v>
      </c>
      <c r="D118" s="213">
        <v>3271</v>
      </c>
      <c r="E118" s="213">
        <v>32711</v>
      </c>
      <c r="F118" s="213">
        <v>327112</v>
      </c>
      <c r="G118" s="213">
        <v>323</v>
      </c>
      <c r="H118" s="214" t="s">
        <v>110</v>
      </c>
      <c r="I118" s="215">
        <v>3.7064931590496272E-2</v>
      </c>
      <c r="J118" s="266">
        <f>SUM($I$118:$I$133)</f>
        <v>1.0068307370085054</v>
      </c>
    </row>
    <row r="119" spans="2:10" x14ac:dyDescent="0.3">
      <c r="B119" s="216" t="s">
        <v>24</v>
      </c>
      <c r="C119" s="216">
        <v>327</v>
      </c>
      <c r="D119" s="216">
        <v>3271</v>
      </c>
      <c r="E119" s="216">
        <v>32712</v>
      </c>
      <c r="F119" s="216">
        <v>327121</v>
      </c>
      <c r="G119" s="216">
        <v>324</v>
      </c>
      <c r="H119" s="217" t="s">
        <v>111</v>
      </c>
      <c r="I119" s="218">
        <v>6.670758984073806E-2</v>
      </c>
      <c r="J119" s="267"/>
    </row>
    <row r="120" spans="2:10" x14ac:dyDescent="0.3">
      <c r="B120" s="216" t="s">
        <v>24</v>
      </c>
      <c r="C120" s="216">
        <v>327</v>
      </c>
      <c r="D120" s="216">
        <v>3271</v>
      </c>
      <c r="E120" s="216">
        <v>32712</v>
      </c>
      <c r="F120" s="216">
        <v>327121</v>
      </c>
      <c r="G120" s="216">
        <v>325</v>
      </c>
      <c r="H120" s="217" t="s">
        <v>112</v>
      </c>
      <c r="I120" s="218">
        <v>2.0001357003467026E-2</v>
      </c>
      <c r="J120" s="267"/>
    </row>
    <row r="121" spans="2:10" x14ac:dyDescent="0.3">
      <c r="B121" s="216" t="s">
        <v>24</v>
      </c>
      <c r="C121" s="216">
        <v>327</v>
      </c>
      <c r="D121" s="216">
        <v>3271</v>
      </c>
      <c r="E121" s="216">
        <v>32712</v>
      </c>
      <c r="F121" s="216">
        <v>327122</v>
      </c>
      <c r="G121" s="216">
        <v>326</v>
      </c>
      <c r="H121" s="217" t="s">
        <v>113</v>
      </c>
      <c r="I121" s="218">
        <v>5.5116370884913481E-2</v>
      </c>
      <c r="J121" s="267"/>
    </row>
    <row r="122" spans="2:10" x14ac:dyDescent="0.3">
      <c r="B122" s="216" t="s">
        <v>24</v>
      </c>
      <c r="C122" s="216">
        <v>327</v>
      </c>
      <c r="D122" s="216">
        <v>3271</v>
      </c>
      <c r="E122" s="216">
        <v>32712</v>
      </c>
      <c r="F122" s="216">
        <v>327122</v>
      </c>
      <c r="G122" s="216">
        <v>327</v>
      </c>
      <c r="H122" s="217" t="s">
        <v>114</v>
      </c>
      <c r="I122" s="218">
        <v>1.1834567924434424E-2</v>
      </c>
      <c r="J122" s="267"/>
    </row>
    <row r="123" spans="2:10" x14ac:dyDescent="0.3">
      <c r="B123" s="216" t="s">
        <v>24</v>
      </c>
      <c r="C123" s="216">
        <v>327</v>
      </c>
      <c r="D123" s="216">
        <v>3272</v>
      </c>
      <c r="E123" s="216">
        <v>32721</v>
      </c>
      <c r="F123" s="216">
        <v>327211</v>
      </c>
      <c r="G123" s="216">
        <v>328</v>
      </c>
      <c r="H123" s="217" t="s">
        <v>115</v>
      </c>
      <c r="I123" s="218">
        <v>4.1067779474624776E-2</v>
      </c>
      <c r="J123" s="267"/>
    </row>
    <row r="124" spans="2:10" x14ac:dyDescent="0.3">
      <c r="B124" s="216" t="s">
        <v>24</v>
      </c>
      <c r="C124" s="216">
        <v>327</v>
      </c>
      <c r="D124" s="216">
        <v>3272</v>
      </c>
      <c r="E124" s="216">
        <v>32721</v>
      </c>
      <c r="F124" s="216">
        <v>327211</v>
      </c>
      <c r="G124" s="216">
        <v>329</v>
      </c>
      <c r="H124" s="217" t="s">
        <v>116</v>
      </c>
      <c r="I124" s="218">
        <v>5.7342029288267149E-2</v>
      </c>
      <c r="J124" s="267"/>
    </row>
    <row r="125" spans="2:10" x14ac:dyDescent="0.3">
      <c r="B125" s="216" t="s">
        <v>24</v>
      </c>
      <c r="C125" s="216">
        <v>327</v>
      </c>
      <c r="D125" s="216">
        <v>3272</v>
      </c>
      <c r="E125" s="216">
        <v>32721</v>
      </c>
      <c r="F125" s="216">
        <v>327213</v>
      </c>
      <c r="G125" s="216">
        <v>330</v>
      </c>
      <c r="H125" s="217" t="s">
        <v>117</v>
      </c>
      <c r="I125" s="218">
        <v>0.13861477635893224</v>
      </c>
      <c r="J125" s="267"/>
    </row>
    <row r="126" spans="2:10" x14ac:dyDescent="0.3">
      <c r="B126" s="216" t="s">
        <v>24</v>
      </c>
      <c r="C126" s="216">
        <v>327</v>
      </c>
      <c r="D126" s="216">
        <v>3272</v>
      </c>
      <c r="E126" s="216">
        <v>32721</v>
      </c>
      <c r="F126" s="216">
        <v>327215</v>
      </c>
      <c r="G126" s="216">
        <v>331</v>
      </c>
      <c r="H126" s="217" t="s">
        <v>118</v>
      </c>
      <c r="I126" s="218">
        <v>2.920980831204701E-2</v>
      </c>
      <c r="J126" s="267"/>
    </row>
    <row r="127" spans="2:10" x14ac:dyDescent="0.3">
      <c r="B127" s="216" t="s">
        <v>24</v>
      </c>
      <c r="C127" s="216">
        <v>327</v>
      </c>
      <c r="D127" s="216">
        <v>3273</v>
      </c>
      <c r="E127" s="216">
        <v>32731</v>
      </c>
      <c r="F127" s="216">
        <v>327310</v>
      </c>
      <c r="G127" s="216">
        <v>332</v>
      </c>
      <c r="H127" s="217" t="s">
        <v>119</v>
      </c>
      <c r="I127" s="218">
        <v>0.23573999216055255</v>
      </c>
      <c r="J127" s="267"/>
    </row>
    <row r="128" spans="2:10" x14ac:dyDescent="0.3">
      <c r="B128" s="216" t="s">
        <v>24</v>
      </c>
      <c r="C128" s="216">
        <v>327</v>
      </c>
      <c r="D128" s="216">
        <v>3273</v>
      </c>
      <c r="E128" s="216">
        <v>32732</v>
      </c>
      <c r="F128" s="216">
        <v>327320</v>
      </c>
      <c r="G128" s="216">
        <v>333</v>
      </c>
      <c r="H128" s="217" t="s">
        <v>120</v>
      </c>
      <c r="I128" s="218">
        <v>0.17137039338186388</v>
      </c>
      <c r="J128" s="267"/>
    </row>
    <row r="129" spans="2:10" x14ac:dyDescent="0.3">
      <c r="B129" s="216" t="s">
        <v>24</v>
      </c>
      <c r="C129" s="216">
        <v>327</v>
      </c>
      <c r="D129" s="216">
        <v>3273</v>
      </c>
      <c r="E129" s="216">
        <v>32733</v>
      </c>
      <c r="F129" s="216">
        <v>327330</v>
      </c>
      <c r="G129" s="216">
        <v>334</v>
      </c>
      <c r="H129" s="217" t="s">
        <v>121</v>
      </c>
      <c r="I129" s="218">
        <v>2.9921131906263804E-2</v>
      </c>
      <c r="J129" s="267"/>
    </row>
    <row r="130" spans="2:10" x14ac:dyDescent="0.3">
      <c r="B130" s="216" t="s">
        <v>24</v>
      </c>
      <c r="C130" s="216">
        <v>327</v>
      </c>
      <c r="D130" s="216">
        <v>3273</v>
      </c>
      <c r="E130" s="216">
        <v>32739</v>
      </c>
      <c r="F130" s="216">
        <v>327399</v>
      </c>
      <c r="G130" s="216">
        <v>335</v>
      </c>
      <c r="H130" s="217" t="s">
        <v>122</v>
      </c>
      <c r="I130" s="218">
        <v>3.9060945494225272E-2</v>
      </c>
      <c r="J130" s="267"/>
    </row>
    <row r="131" spans="2:10" x14ac:dyDescent="0.3">
      <c r="B131" s="216" t="s">
        <v>24</v>
      </c>
      <c r="C131" s="216">
        <v>327</v>
      </c>
      <c r="D131" s="216">
        <v>3274</v>
      </c>
      <c r="E131" s="216">
        <v>32741</v>
      </c>
      <c r="F131" s="216">
        <v>327410</v>
      </c>
      <c r="G131" s="216">
        <v>336</v>
      </c>
      <c r="H131" s="217" t="s">
        <v>123</v>
      </c>
      <c r="I131" s="218">
        <v>2.6909408092838861E-2</v>
      </c>
      <c r="J131" s="267"/>
    </row>
    <row r="132" spans="2:10" x14ac:dyDescent="0.3">
      <c r="B132" s="216" t="s">
        <v>24</v>
      </c>
      <c r="C132" s="216">
        <v>327</v>
      </c>
      <c r="D132" s="216">
        <v>3279</v>
      </c>
      <c r="E132" s="216">
        <v>32799</v>
      </c>
      <c r="F132" s="216">
        <v>327999</v>
      </c>
      <c r="G132" s="216">
        <v>337</v>
      </c>
      <c r="H132" s="217" t="s">
        <v>124</v>
      </c>
      <c r="I132" s="218">
        <v>2.814939392696374E-2</v>
      </c>
      <c r="J132" s="267"/>
    </row>
    <row r="133" spans="2:10" x14ac:dyDescent="0.3">
      <c r="B133" s="219" t="s">
        <v>24</v>
      </c>
      <c r="C133" s="219">
        <v>327</v>
      </c>
      <c r="D133" s="219">
        <v>3279</v>
      </c>
      <c r="E133" s="219">
        <v>32799</v>
      </c>
      <c r="F133" s="219">
        <v>327999</v>
      </c>
      <c r="G133" s="219">
        <v>338</v>
      </c>
      <c r="H133" s="220" t="s">
        <v>125</v>
      </c>
      <c r="I133" s="221">
        <v>1.8720261367876998E-2</v>
      </c>
      <c r="J133" s="268"/>
    </row>
    <row r="134" spans="2:10" x14ac:dyDescent="0.3">
      <c r="B134" s="213" t="s">
        <v>24</v>
      </c>
      <c r="C134" s="213">
        <v>331</v>
      </c>
      <c r="D134" s="213">
        <v>3311</v>
      </c>
      <c r="E134" s="213">
        <v>33111</v>
      </c>
      <c r="F134" s="213">
        <v>331111</v>
      </c>
      <c r="G134" s="213">
        <v>339</v>
      </c>
      <c r="H134" s="214" t="s">
        <v>126</v>
      </c>
      <c r="I134" s="215">
        <v>0.42227202428655075</v>
      </c>
      <c r="J134" s="266">
        <f>SUM($I$134:$I$151)</f>
        <v>2.3730369586799869</v>
      </c>
    </row>
    <row r="135" spans="2:10" x14ac:dyDescent="0.3">
      <c r="B135" s="216" t="s">
        <v>24</v>
      </c>
      <c r="C135" s="216">
        <v>331</v>
      </c>
      <c r="D135" s="216">
        <v>3311</v>
      </c>
      <c r="E135" s="216">
        <v>33111</v>
      </c>
      <c r="F135" s="216">
        <v>331111</v>
      </c>
      <c r="G135" s="216">
        <v>340</v>
      </c>
      <c r="H135" s="217" t="s">
        <v>127</v>
      </c>
      <c r="I135" s="218">
        <v>0.12728618492885083</v>
      </c>
      <c r="J135" s="267"/>
    </row>
    <row r="136" spans="2:10" x14ac:dyDescent="0.3">
      <c r="B136" s="216" t="s">
        <v>24</v>
      </c>
      <c r="C136" s="216">
        <v>331</v>
      </c>
      <c r="D136" s="216">
        <v>3311</v>
      </c>
      <c r="E136" s="216">
        <v>33111</v>
      </c>
      <c r="F136" s="216">
        <v>331111</v>
      </c>
      <c r="G136" s="216">
        <v>341</v>
      </c>
      <c r="H136" s="217" t="s">
        <v>128</v>
      </c>
      <c r="I136" s="218">
        <v>0.12304011066278586</v>
      </c>
      <c r="J136" s="267"/>
    </row>
    <row r="137" spans="2:10" x14ac:dyDescent="0.3">
      <c r="B137" s="216" t="s">
        <v>24</v>
      </c>
      <c r="C137" s="216">
        <v>331</v>
      </c>
      <c r="D137" s="216">
        <v>3311</v>
      </c>
      <c r="E137" s="216">
        <v>33111</v>
      </c>
      <c r="F137" s="216">
        <v>331112</v>
      </c>
      <c r="G137" s="216">
        <v>342</v>
      </c>
      <c r="H137" s="217" t="s">
        <v>129</v>
      </c>
      <c r="I137" s="218">
        <v>0.18555133513351227</v>
      </c>
      <c r="J137" s="267"/>
    </row>
    <row r="138" spans="2:10" x14ac:dyDescent="0.3">
      <c r="B138" s="216" t="s">
        <v>24</v>
      </c>
      <c r="C138" s="216">
        <v>331</v>
      </c>
      <c r="D138" s="216">
        <v>3312</v>
      </c>
      <c r="E138" s="216">
        <v>33121</v>
      </c>
      <c r="F138" s="216">
        <v>331210</v>
      </c>
      <c r="G138" s="216">
        <v>343</v>
      </c>
      <c r="H138" s="217" t="s">
        <v>130</v>
      </c>
      <c r="I138" s="218">
        <v>0.16834505884220399</v>
      </c>
      <c r="J138" s="267"/>
    </row>
    <row r="139" spans="2:10" x14ac:dyDescent="0.3">
      <c r="B139" s="216" t="s">
        <v>24</v>
      </c>
      <c r="C139" s="216">
        <v>331</v>
      </c>
      <c r="D139" s="216">
        <v>3312</v>
      </c>
      <c r="E139" s="216">
        <v>33122</v>
      </c>
      <c r="F139" s="216">
        <v>331220</v>
      </c>
      <c r="G139" s="216">
        <v>344</v>
      </c>
      <c r="H139" s="217" t="s">
        <v>131</v>
      </c>
      <c r="I139" s="218">
        <v>0.11830630728924868</v>
      </c>
      <c r="J139" s="267"/>
    </row>
    <row r="140" spans="2:10" x14ac:dyDescent="0.3">
      <c r="B140" s="216" t="s">
        <v>24</v>
      </c>
      <c r="C140" s="216">
        <v>331</v>
      </c>
      <c r="D140" s="216">
        <v>3312</v>
      </c>
      <c r="E140" s="216">
        <v>33122</v>
      </c>
      <c r="F140" s="216">
        <v>331220</v>
      </c>
      <c r="G140" s="216">
        <v>345</v>
      </c>
      <c r="H140" s="217" t="s">
        <v>132</v>
      </c>
      <c r="I140" s="218">
        <v>6.142957014173582E-2</v>
      </c>
      <c r="J140" s="267"/>
    </row>
    <row r="141" spans="2:10" x14ac:dyDescent="0.3">
      <c r="B141" s="216" t="s">
        <v>24</v>
      </c>
      <c r="C141" s="216">
        <v>331</v>
      </c>
      <c r="D141" s="216">
        <v>3312</v>
      </c>
      <c r="E141" s="216">
        <v>33122</v>
      </c>
      <c r="F141" s="216">
        <v>331220</v>
      </c>
      <c r="G141" s="216">
        <v>346</v>
      </c>
      <c r="H141" s="217" t="s">
        <v>133</v>
      </c>
      <c r="I141" s="218">
        <v>1.2154046822700194E-2</v>
      </c>
      <c r="J141" s="267"/>
    </row>
    <row r="142" spans="2:10" x14ac:dyDescent="0.3">
      <c r="B142" s="216" t="s">
        <v>24</v>
      </c>
      <c r="C142" s="216">
        <v>331</v>
      </c>
      <c r="D142" s="216">
        <v>3313</v>
      </c>
      <c r="E142" s="216">
        <v>33131</v>
      </c>
      <c r="F142" s="216">
        <v>331310</v>
      </c>
      <c r="G142" s="216">
        <v>347</v>
      </c>
      <c r="H142" s="217" t="s">
        <v>134</v>
      </c>
      <c r="I142" s="218">
        <v>7.3757863104166599E-2</v>
      </c>
      <c r="J142" s="267"/>
    </row>
    <row r="143" spans="2:10" x14ac:dyDescent="0.3">
      <c r="B143" s="216" t="s">
        <v>24</v>
      </c>
      <c r="C143" s="216">
        <v>331</v>
      </c>
      <c r="D143" s="216">
        <v>3314</v>
      </c>
      <c r="E143" s="216">
        <v>33141</v>
      </c>
      <c r="F143" s="216">
        <v>331411</v>
      </c>
      <c r="G143" s="216">
        <v>348</v>
      </c>
      <c r="H143" s="217" t="s">
        <v>135</v>
      </c>
      <c r="I143" s="218">
        <v>4.8314948568435045E-2</v>
      </c>
      <c r="J143" s="267"/>
    </row>
    <row r="144" spans="2:10" x14ac:dyDescent="0.3">
      <c r="B144" s="216" t="s">
        <v>24</v>
      </c>
      <c r="C144" s="216">
        <v>331</v>
      </c>
      <c r="D144" s="216">
        <v>3314</v>
      </c>
      <c r="E144" s="216">
        <v>33141</v>
      </c>
      <c r="F144" s="216">
        <v>331412</v>
      </c>
      <c r="G144" s="216">
        <v>349</v>
      </c>
      <c r="H144" s="217" t="s">
        <v>136</v>
      </c>
      <c r="I144" s="218">
        <v>0.34399804650232724</v>
      </c>
      <c r="J144" s="267"/>
    </row>
    <row r="145" spans="2:10" x14ac:dyDescent="0.3">
      <c r="B145" s="216" t="s">
        <v>24</v>
      </c>
      <c r="C145" s="216">
        <v>331</v>
      </c>
      <c r="D145" s="216">
        <v>3314</v>
      </c>
      <c r="E145" s="216">
        <v>33141</v>
      </c>
      <c r="F145" s="216">
        <v>331412</v>
      </c>
      <c r="G145" s="216">
        <v>350</v>
      </c>
      <c r="H145" s="217" t="s">
        <v>137</v>
      </c>
      <c r="I145" s="218">
        <v>0.3165794277902525</v>
      </c>
      <c r="J145" s="267"/>
    </row>
    <row r="146" spans="2:10" x14ac:dyDescent="0.3">
      <c r="B146" s="216" t="s">
        <v>24</v>
      </c>
      <c r="C146" s="216">
        <v>331</v>
      </c>
      <c r="D146" s="216">
        <v>3314</v>
      </c>
      <c r="E146" s="216">
        <v>33141</v>
      </c>
      <c r="F146" s="216">
        <v>331419</v>
      </c>
      <c r="G146" s="216">
        <v>351</v>
      </c>
      <c r="H146" s="217" t="s">
        <v>138</v>
      </c>
      <c r="I146" s="218">
        <v>3.3352423031274343E-2</v>
      </c>
      <c r="J146" s="267"/>
    </row>
    <row r="147" spans="2:10" x14ac:dyDescent="0.3">
      <c r="B147" s="216" t="s">
        <v>24</v>
      </c>
      <c r="C147" s="216">
        <v>331</v>
      </c>
      <c r="D147" s="216">
        <v>3314</v>
      </c>
      <c r="E147" s="216">
        <v>33141</v>
      </c>
      <c r="F147" s="216">
        <v>331419</v>
      </c>
      <c r="G147" s="216">
        <v>352</v>
      </c>
      <c r="H147" s="217" t="s">
        <v>139</v>
      </c>
      <c r="I147" s="218">
        <v>1.2563457467847693E-2</v>
      </c>
      <c r="J147" s="267"/>
    </row>
    <row r="148" spans="2:10" x14ac:dyDescent="0.3">
      <c r="B148" s="216" t="s">
        <v>24</v>
      </c>
      <c r="C148" s="216">
        <v>331</v>
      </c>
      <c r="D148" s="216">
        <v>3314</v>
      </c>
      <c r="E148" s="216">
        <v>33142</v>
      </c>
      <c r="F148" s="216">
        <v>331420</v>
      </c>
      <c r="G148" s="216">
        <v>353</v>
      </c>
      <c r="H148" s="217" t="s">
        <v>140</v>
      </c>
      <c r="I148" s="218">
        <v>2.1760064740485471E-2</v>
      </c>
      <c r="J148" s="267"/>
    </row>
    <row r="149" spans="2:10" x14ac:dyDescent="0.3">
      <c r="B149" s="216" t="s">
        <v>24</v>
      </c>
      <c r="C149" s="216">
        <v>331</v>
      </c>
      <c r="D149" s="216">
        <v>3314</v>
      </c>
      <c r="E149" s="216">
        <v>33142</v>
      </c>
      <c r="F149" s="216">
        <v>331420</v>
      </c>
      <c r="G149" s="216">
        <v>354</v>
      </c>
      <c r="H149" s="217" t="s">
        <v>141</v>
      </c>
      <c r="I149" s="218">
        <v>4.5900261514737979E-2</v>
      </c>
      <c r="J149" s="267"/>
    </row>
    <row r="150" spans="2:10" x14ac:dyDescent="0.3">
      <c r="B150" s="216" t="s">
        <v>24</v>
      </c>
      <c r="C150" s="216">
        <v>331</v>
      </c>
      <c r="D150" s="216">
        <v>3314</v>
      </c>
      <c r="E150" s="216">
        <v>33142</v>
      </c>
      <c r="F150" s="216">
        <v>331420</v>
      </c>
      <c r="G150" s="216">
        <v>355</v>
      </c>
      <c r="H150" s="217" t="s">
        <v>142</v>
      </c>
      <c r="I150" s="218">
        <v>0.1464879306948387</v>
      </c>
      <c r="J150" s="267"/>
    </row>
    <row r="151" spans="2:10" x14ac:dyDescent="0.3">
      <c r="B151" s="219" t="s">
        <v>24</v>
      </c>
      <c r="C151" s="219">
        <v>331</v>
      </c>
      <c r="D151" s="219">
        <v>3315</v>
      </c>
      <c r="E151" s="219">
        <v>33151</v>
      </c>
      <c r="F151" s="219">
        <v>331510</v>
      </c>
      <c r="G151" s="219">
        <v>356</v>
      </c>
      <c r="H151" s="220" t="s">
        <v>143</v>
      </c>
      <c r="I151" s="221">
        <v>0.11193789715803271</v>
      </c>
      <c r="J151" s="268"/>
    </row>
    <row r="152" spans="2:10" x14ac:dyDescent="0.3">
      <c r="B152" s="213" t="s">
        <v>24</v>
      </c>
      <c r="C152" s="213">
        <v>332</v>
      </c>
      <c r="D152" s="213">
        <v>3321</v>
      </c>
      <c r="E152" s="213">
        <v>33211</v>
      </c>
      <c r="F152" s="213">
        <v>332110</v>
      </c>
      <c r="G152" s="213">
        <v>357</v>
      </c>
      <c r="H152" s="214" t="s">
        <v>144</v>
      </c>
      <c r="I152" s="215">
        <v>4.5253843958582562E-2</v>
      </c>
      <c r="J152" s="266">
        <f>SUM($I$152:$I$168)</f>
        <v>1.5895997167486071</v>
      </c>
    </row>
    <row r="153" spans="2:10" x14ac:dyDescent="0.3">
      <c r="B153" s="216" t="s">
        <v>24</v>
      </c>
      <c r="C153" s="216">
        <v>332</v>
      </c>
      <c r="D153" s="216">
        <v>3322</v>
      </c>
      <c r="E153" s="216">
        <v>33221</v>
      </c>
      <c r="F153" s="216">
        <v>332211</v>
      </c>
      <c r="G153" s="216">
        <v>358</v>
      </c>
      <c r="H153" s="217" t="s">
        <v>145</v>
      </c>
      <c r="I153" s="218">
        <v>4.3374752502820024E-2</v>
      </c>
      <c r="J153" s="267"/>
    </row>
    <row r="154" spans="2:10" x14ac:dyDescent="0.3">
      <c r="B154" s="216" t="s">
        <v>24</v>
      </c>
      <c r="C154" s="216">
        <v>332</v>
      </c>
      <c r="D154" s="216">
        <v>3322</v>
      </c>
      <c r="E154" s="216">
        <v>33221</v>
      </c>
      <c r="F154" s="216">
        <v>332211</v>
      </c>
      <c r="G154" s="216">
        <v>359</v>
      </c>
      <c r="H154" s="217" t="s">
        <v>146</v>
      </c>
      <c r="I154" s="218">
        <v>6.5498795104006177E-2</v>
      </c>
      <c r="J154" s="267"/>
    </row>
    <row r="155" spans="2:10" x14ac:dyDescent="0.3">
      <c r="B155" s="216" t="s">
        <v>24</v>
      </c>
      <c r="C155" s="216">
        <v>332</v>
      </c>
      <c r="D155" s="216">
        <v>3322</v>
      </c>
      <c r="E155" s="216">
        <v>33221</v>
      </c>
      <c r="F155" s="216">
        <v>332212</v>
      </c>
      <c r="G155" s="216">
        <v>360</v>
      </c>
      <c r="H155" s="217" t="s">
        <v>147</v>
      </c>
      <c r="I155" s="218">
        <v>1.908304941674788E-2</v>
      </c>
      <c r="J155" s="267"/>
    </row>
    <row r="156" spans="2:10" x14ac:dyDescent="0.3">
      <c r="B156" s="216" t="s">
        <v>24</v>
      </c>
      <c r="C156" s="216">
        <v>332</v>
      </c>
      <c r="D156" s="216">
        <v>3323</v>
      </c>
      <c r="E156" s="216">
        <v>33231</v>
      </c>
      <c r="F156" s="216">
        <v>332310</v>
      </c>
      <c r="G156" s="216">
        <v>361</v>
      </c>
      <c r="H156" s="217" t="s">
        <v>148</v>
      </c>
      <c r="I156" s="218">
        <v>0.1207556935824915</v>
      </c>
      <c r="J156" s="267"/>
    </row>
    <row r="157" spans="2:10" x14ac:dyDescent="0.3">
      <c r="B157" s="216" t="s">
        <v>24</v>
      </c>
      <c r="C157" s="216">
        <v>332</v>
      </c>
      <c r="D157" s="216">
        <v>3323</v>
      </c>
      <c r="E157" s="216">
        <v>33232</v>
      </c>
      <c r="F157" s="216">
        <v>332320</v>
      </c>
      <c r="G157" s="216">
        <v>362</v>
      </c>
      <c r="H157" s="217" t="s">
        <v>149</v>
      </c>
      <c r="I157" s="218">
        <v>0.18254397396346331</v>
      </c>
      <c r="J157" s="267"/>
    </row>
    <row r="158" spans="2:10" x14ac:dyDescent="0.3">
      <c r="B158" s="216" t="s">
        <v>24</v>
      </c>
      <c r="C158" s="216">
        <v>332</v>
      </c>
      <c r="D158" s="216">
        <v>3324</v>
      </c>
      <c r="E158" s="216">
        <v>33241</v>
      </c>
      <c r="F158" s="216">
        <v>332410</v>
      </c>
      <c r="G158" s="216">
        <v>363</v>
      </c>
      <c r="H158" s="217" t="s">
        <v>150</v>
      </c>
      <c r="I158" s="218">
        <v>9.7031707408268372E-2</v>
      </c>
      <c r="J158" s="267"/>
    </row>
    <row r="159" spans="2:10" x14ac:dyDescent="0.3">
      <c r="B159" s="216" t="s">
        <v>24</v>
      </c>
      <c r="C159" s="216">
        <v>332</v>
      </c>
      <c r="D159" s="216">
        <v>3324</v>
      </c>
      <c r="E159" s="216">
        <v>33242</v>
      </c>
      <c r="F159" s="216">
        <v>332420</v>
      </c>
      <c r="G159" s="216">
        <v>364</v>
      </c>
      <c r="H159" s="217" t="s">
        <v>151</v>
      </c>
      <c r="I159" s="218">
        <v>0.16821422641229994</v>
      </c>
      <c r="J159" s="267"/>
    </row>
    <row r="160" spans="2:10" x14ac:dyDescent="0.3">
      <c r="B160" s="216" t="s">
        <v>24</v>
      </c>
      <c r="C160" s="216">
        <v>332</v>
      </c>
      <c r="D160" s="216">
        <v>3324</v>
      </c>
      <c r="E160" s="216">
        <v>33243</v>
      </c>
      <c r="F160" s="216">
        <v>332430</v>
      </c>
      <c r="G160" s="216">
        <v>365</v>
      </c>
      <c r="H160" s="217" t="s">
        <v>152</v>
      </c>
      <c r="I160" s="218">
        <v>0.11521536364090071</v>
      </c>
      <c r="J160" s="267"/>
    </row>
    <row r="161" spans="2:10" x14ac:dyDescent="0.3">
      <c r="B161" s="216" t="s">
        <v>24</v>
      </c>
      <c r="C161" s="216">
        <v>332</v>
      </c>
      <c r="D161" s="216">
        <v>3325</v>
      </c>
      <c r="E161" s="216">
        <v>33251</v>
      </c>
      <c r="F161" s="216">
        <v>332510</v>
      </c>
      <c r="G161" s="216">
        <v>366</v>
      </c>
      <c r="H161" s="217" t="s">
        <v>153</v>
      </c>
      <c r="I161" s="218">
        <v>0.1551982186067481</v>
      </c>
      <c r="J161" s="267"/>
    </row>
    <row r="162" spans="2:10" x14ac:dyDescent="0.3">
      <c r="B162" s="216" t="s">
        <v>24</v>
      </c>
      <c r="C162" s="216">
        <v>332</v>
      </c>
      <c r="D162" s="216">
        <v>3326</v>
      </c>
      <c r="E162" s="216">
        <v>33261</v>
      </c>
      <c r="F162" s="216">
        <v>332610</v>
      </c>
      <c r="G162" s="216">
        <v>367</v>
      </c>
      <c r="H162" s="217" t="s">
        <v>154</v>
      </c>
      <c r="I162" s="218">
        <v>4.2680706418568248E-2</v>
      </c>
      <c r="J162" s="267"/>
    </row>
    <row r="163" spans="2:10" x14ac:dyDescent="0.3">
      <c r="B163" s="216" t="s">
        <v>24</v>
      </c>
      <c r="C163" s="216">
        <v>332</v>
      </c>
      <c r="D163" s="216">
        <v>3326</v>
      </c>
      <c r="E163" s="216">
        <v>33261</v>
      </c>
      <c r="F163" s="216">
        <v>332610</v>
      </c>
      <c r="G163" s="216">
        <v>368</v>
      </c>
      <c r="H163" s="217" t="s">
        <v>155</v>
      </c>
      <c r="I163" s="218">
        <v>5.3131216718249295E-2</v>
      </c>
      <c r="J163" s="267"/>
    </row>
    <row r="164" spans="2:10" x14ac:dyDescent="0.3">
      <c r="B164" s="216" t="s">
        <v>24</v>
      </c>
      <c r="C164" s="216">
        <v>332</v>
      </c>
      <c r="D164" s="216">
        <v>3328</v>
      </c>
      <c r="E164" s="216">
        <v>33281</v>
      </c>
      <c r="F164" s="216">
        <v>332810</v>
      </c>
      <c r="G164" s="216">
        <v>369</v>
      </c>
      <c r="H164" s="217" t="s">
        <v>156</v>
      </c>
      <c r="I164" s="218">
        <v>0.12105799231903289</v>
      </c>
      <c r="J164" s="267"/>
    </row>
    <row r="165" spans="2:10" x14ac:dyDescent="0.3">
      <c r="B165" s="216" t="s">
        <v>24</v>
      </c>
      <c r="C165" s="216">
        <v>332</v>
      </c>
      <c r="D165" s="216">
        <v>3328</v>
      </c>
      <c r="E165" s="216">
        <v>33281</v>
      </c>
      <c r="F165" s="216">
        <v>332810</v>
      </c>
      <c r="G165" s="216">
        <v>370</v>
      </c>
      <c r="H165" s="217" t="s">
        <v>157</v>
      </c>
      <c r="I165" s="218">
        <v>2.1341261792863251E-2</v>
      </c>
      <c r="J165" s="267"/>
    </row>
    <row r="166" spans="2:10" x14ac:dyDescent="0.3">
      <c r="B166" s="216" t="s">
        <v>24</v>
      </c>
      <c r="C166" s="216">
        <v>332</v>
      </c>
      <c r="D166" s="216">
        <v>3329</v>
      </c>
      <c r="E166" s="216">
        <v>33291</v>
      </c>
      <c r="F166" s="216">
        <v>332910</v>
      </c>
      <c r="G166" s="216">
        <v>371</v>
      </c>
      <c r="H166" s="217" t="s">
        <v>158</v>
      </c>
      <c r="I166" s="218">
        <v>6.6093769523229054E-2</v>
      </c>
      <c r="J166" s="267"/>
    </row>
    <row r="167" spans="2:10" x14ac:dyDescent="0.3">
      <c r="B167" s="216" t="s">
        <v>24</v>
      </c>
      <c r="C167" s="216">
        <v>332</v>
      </c>
      <c r="D167" s="216">
        <v>3329</v>
      </c>
      <c r="E167" s="216">
        <v>33291</v>
      </c>
      <c r="F167" s="216">
        <v>332910</v>
      </c>
      <c r="G167" s="216">
        <v>372</v>
      </c>
      <c r="H167" s="217" t="s">
        <v>159</v>
      </c>
      <c r="I167" s="218">
        <v>0.10294872816968687</v>
      </c>
      <c r="J167" s="267"/>
    </row>
    <row r="168" spans="2:10" x14ac:dyDescent="0.3">
      <c r="B168" s="219" t="s">
        <v>24</v>
      </c>
      <c r="C168" s="219">
        <v>332</v>
      </c>
      <c r="D168" s="219">
        <v>3329</v>
      </c>
      <c r="E168" s="219">
        <v>33299</v>
      </c>
      <c r="F168" s="219">
        <v>332999</v>
      </c>
      <c r="G168" s="219">
        <v>373</v>
      </c>
      <c r="H168" s="220" t="s">
        <v>160</v>
      </c>
      <c r="I168" s="221">
        <v>0.17017641721064877</v>
      </c>
      <c r="J168" s="268"/>
    </row>
    <row r="169" spans="2:10" x14ac:dyDescent="0.3">
      <c r="B169" s="213" t="s">
        <v>24</v>
      </c>
      <c r="C169" s="213">
        <v>333</v>
      </c>
      <c r="D169" s="213">
        <v>3331</v>
      </c>
      <c r="E169" s="213">
        <v>33311</v>
      </c>
      <c r="F169" s="213">
        <v>333111</v>
      </c>
      <c r="G169" s="213">
        <v>374</v>
      </c>
      <c r="H169" s="214" t="s">
        <v>161</v>
      </c>
      <c r="I169" s="215">
        <v>3.4693521237990778E-2</v>
      </c>
      <c r="J169" s="266">
        <f>SUM($I$169:$I$185)</f>
        <v>1.418923272102754</v>
      </c>
    </row>
    <row r="170" spans="2:10" x14ac:dyDescent="0.3">
      <c r="B170" s="216" t="s">
        <v>24</v>
      </c>
      <c r="C170" s="216">
        <v>333</v>
      </c>
      <c r="D170" s="216">
        <v>3331</v>
      </c>
      <c r="E170" s="216">
        <v>33311</v>
      </c>
      <c r="F170" s="216">
        <v>333111</v>
      </c>
      <c r="G170" s="216">
        <v>375</v>
      </c>
      <c r="H170" s="217" t="s">
        <v>162</v>
      </c>
      <c r="I170" s="218">
        <v>1.9169692956390861E-2</v>
      </c>
      <c r="J170" s="267"/>
    </row>
    <row r="171" spans="2:10" x14ac:dyDescent="0.3">
      <c r="B171" s="216" t="s">
        <v>24</v>
      </c>
      <c r="C171" s="216">
        <v>333</v>
      </c>
      <c r="D171" s="216">
        <v>3331</v>
      </c>
      <c r="E171" s="216">
        <v>33312</v>
      </c>
      <c r="F171" s="216">
        <v>333120</v>
      </c>
      <c r="G171" s="216">
        <v>376</v>
      </c>
      <c r="H171" s="217" t="s">
        <v>163</v>
      </c>
      <c r="I171" s="218">
        <v>5.9103935095264487E-2</v>
      </c>
      <c r="J171" s="267"/>
    </row>
    <row r="172" spans="2:10" x14ac:dyDescent="0.3">
      <c r="B172" s="216" t="s">
        <v>24</v>
      </c>
      <c r="C172" s="216">
        <v>333</v>
      </c>
      <c r="D172" s="216">
        <v>3331</v>
      </c>
      <c r="E172" s="216">
        <v>33312</v>
      </c>
      <c r="F172" s="216">
        <v>333120</v>
      </c>
      <c r="G172" s="216">
        <v>377</v>
      </c>
      <c r="H172" s="217" t="s">
        <v>164</v>
      </c>
      <c r="I172" s="218">
        <v>1.3296457270309399E-2</v>
      </c>
      <c r="J172" s="267"/>
    </row>
    <row r="173" spans="2:10" x14ac:dyDescent="0.3">
      <c r="B173" s="216" t="s">
        <v>24</v>
      </c>
      <c r="C173" s="216">
        <v>333</v>
      </c>
      <c r="D173" s="216">
        <v>3332</v>
      </c>
      <c r="E173" s="216">
        <v>33324</v>
      </c>
      <c r="F173" s="216">
        <v>333243</v>
      </c>
      <c r="G173" s="216">
        <v>378</v>
      </c>
      <c r="H173" s="217" t="s">
        <v>165</v>
      </c>
      <c r="I173" s="218">
        <v>3.5246116723130022E-2</v>
      </c>
      <c r="J173" s="267"/>
    </row>
    <row r="174" spans="2:10" x14ac:dyDescent="0.3">
      <c r="B174" s="216" t="s">
        <v>24</v>
      </c>
      <c r="C174" s="216">
        <v>333</v>
      </c>
      <c r="D174" s="216">
        <v>3332</v>
      </c>
      <c r="E174" s="216">
        <v>33324</v>
      </c>
      <c r="F174" s="216">
        <v>333249</v>
      </c>
      <c r="G174" s="216">
        <v>379</v>
      </c>
      <c r="H174" s="217" t="s">
        <v>166</v>
      </c>
      <c r="I174" s="218">
        <v>1.8888363751977295E-2</v>
      </c>
      <c r="J174" s="267"/>
    </row>
    <row r="175" spans="2:10" x14ac:dyDescent="0.3">
      <c r="B175" s="216" t="s">
        <v>24</v>
      </c>
      <c r="C175" s="216">
        <v>333</v>
      </c>
      <c r="D175" s="216">
        <v>3334</v>
      </c>
      <c r="E175" s="216">
        <v>33341</v>
      </c>
      <c r="F175" s="216">
        <v>333411</v>
      </c>
      <c r="G175" s="216">
        <v>380</v>
      </c>
      <c r="H175" s="217" t="s">
        <v>167</v>
      </c>
      <c r="I175" s="218">
        <v>0.19715890138278036</v>
      </c>
      <c r="J175" s="267"/>
    </row>
    <row r="176" spans="2:10" x14ac:dyDescent="0.3">
      <c r="B176" s="216" t="s">
        <v>24</v>
      </c>
      <c r="C176" s="216">
        <v>333</v>
      </c>
      <c r="D176" s="216">
        <v>3334</v>
      </c>
      <c r="E176" s="216">
        <v>33341</v>
      </c>
      <c r="F176" s="216">
        <v>333412</v>
      </c>
      <c r="G176" s="216">
        <v>381</v>
      </c>
      <c r="H176" s="217" t="s">
        <v>168</v>
      </c>
      <c r="I176" s="218">
        <v>0.20000513318714983</v>
      </c>
      <c r="J176" s="267"/>
    </row>
    <row r="177" spans="2:10" x14ac:dyDescent="0.3">
      <c r="B177" s="216" t="s">
        <v>24</v>
      </c>
      <c r="C177" s="216">
        <v>333</v>
      </c>
      <c r="D177" s="216">
        <v>3336</v>
      </c>
      <c r="E177" s="216">
        <v>33361</v>
      </c>
      <c r="F177" s="216">
        <v>333610</v>
      </c>
      <c r="G177" s="216">
        <v>382</v>
      </c>
      <c r="H177" s="217" t="s">
        <v>169</v>
      </c>
      <c r="I177" s="218">
        <v>0.37280578855315805</v>
      </c>
      <c r="J177" s="267"/>
    </row>
    <row r="178" spans="2:10" x14ac:dyDescent="0.3">
      <c r="B178" s="216" t="s">
        <v>24</v>
      </c>
      <c r="C178" s="216">
        <v>333</v>
      </c>
      <c r="D178" s="216">
        <v>3336</v>
      </c>
      <c r="E178" s="216">
        <v>33361</v>
      </c>
      <c r="F178" s="216">
        <v>333610</v>
      </c>
      <c r="G178" s="216">
        <v>383</v>
      </c>
      <c r="H178" s="217" t="s">
        <v>170</v>
      </c>
      <c r="I178" s="218">
        <v>0.11650504755460772</v>
      </c>
      <c r="J178" s="267"/>
    </row>
    <row r="179" spans="2:10" x14ac:dyDescent="0.3">
      <c r="B179" s="216" t="s">
        <v>24</v>
      </c>
      <c r="C179" s="216">
        <v>333</v>
      </c>
      <c r="D179" s="216">
        <v>3339</v>
      </c>
      <c r="E179" s="216">
        <v>33391</v>
      </c>
      <c r="F179" s="216">
        <v>333910</v>
      </c>
      <c r="G179" s="216">
        <v>384</v>
      </c>
      <c r="H179" s="217" t="s">
        <v>171</v>
      </c>
      <c r="I179" s="218">
        <v>0.15252695043469752</v>
      </c>
      <c r="J179" s="267"/>
    </row>
    <row r="180" spans="2:10" x14ac:dyDescent="0.3">
      <c r="B180" s="216" t="s">
        <v>24</v>
      </c>
      <c r="C180" s="216">
        <v>333</v>
      </c>
      <c r="D180" s="216">
        <v>3339</v>
      </c>
      <c r="E180" s="216">
        <v>33392</v>
      </c>
      <c r="F180" s="216">
        <v>333920</v>
      </c>
      <c r="G180" s="216">
        <v>385</v>
      </c>
      <c r="H180" s="217" t="s">
        <v>172</v>
      </c>
      <c r="I180" s="218">
        <v>1.1051873647880952E-2</v>
      </c>
      <c r="J180" s="267"/>
    </row>
    <row r="181" spans="2:10" x14ac:dyDescent="0.3">
      <c r="B181" s="216" t="s">
        <v>24</v>
      </c>
      <c r="C181" s="216">
        <v>333</v>
      </c>
      <c r="D181" s="216">
        <v>3339</v>
      </c>
      <c r="E181" s="216">
        <v>33392</v>
      </c>
      <c r="F181" s="216">
        <v>333920</v>
      </c>
      <c r="G181" s="216">
        <v>386</v>
      </c>
      <c r="H181" s="217" t="s">
        <v>173</v>
      </c>
      <c r="I181" s="218">
        <v>3.5313521366034002E-2</v>
      </c>
      <c r="J181" s="267"/>
    </row>
    <row r="182" spans="2:10" x14ac:dyDescent="0.3">
      <c r="B182" s="216" t="s">
        <v>24</v>
      </c>
      <c r="C182" s="216">
        <v>333</v>
      </c>
      <c r="D182" s="216">
        <v>3339</v>
      </c>
      <c r="E182" s="216">
        <v>33399</v>
      </c>
      <c r="F182" s="216">
        <v>333991</v>
      </c>
      <c r="G182" s="216">
        <v>387</v>
      </c>
      <c r="H182" s="217" t="s">
        <v>174</v>
      </c>
      <c r="I182" s="218">
        <v>9.401539741106307E-3</v>
      </c>
      <c r="J182" s="267"/>
    </row>
    <row r="183" spans="2:10" x14ac:dyDescent="0.3">
      <c r="B183" s="216" t="s">
        <v>24</v>
      </c>
      <c r="C183" s="216">
        <v>333</v>
      </c>
      <c r="D183" s="216">
        <v>3339</v>
      </c>
      <c r="E183" s="216">
        <v>33399</v>
      </c>
      <c r="F183" s="216">
        <v>333991</v>
      </c>
      <c r="G183" s="216">
        <v>388</v>
      </c>
      <c r="H183" s="217" t="s">
        <v>175</v>
      </c>
      <c r="I183" s="218">
        <v>2.1927391944151192E-2</v>
      </c>
      <c r="J183" s="267"/>
    </row>
    <row r="184" spans="2:10" x14ac:dyDescent="0.3">
      <c r="B184" s="216" t="s">
        <v>24</v>
      </c>
      <c r="C184" s="216">
        <v>333</v>
      </c>
      <c r="D184" s="216">
        <v>3339</v>
      </c>
      <c r="E184" s="216">
        <v>33399</v>
      </c>
      <c r="F184" s="216">
        <v>333999</v>
      </c>
      <c r="G184" s="216">
        <v>389</v>
      </c>
      <c r="H184" s="217" t="s">
        <v>176</v>
      </c>
      <c r="I184" s="218">
        <v>3.8558848507535513E-2</v>
      </c>
      <c r="J184" s="267"/>
    </row>
    <row r="185" spans="2:10" x14ac:dyDescent="0.3">
      <c r="B185" s="219" t="s">
        <v>24</v>
      </c>
      <c r="C185" s="219">
        <v>333</v>
      </c>
      <c r="D185" s="219">
        <v>3339</v>
      </c>
      <c r="E185" s="219">
        <v>33399</v>
      </c>
      <c r="F185" s="219">
        <v>333999</v>
      </c>
      <c r="G185" s="219">
        <v>390</v>
      </c>
      <c r="H185" s="220" t="s">
        <v>177</v>
      </c>
      <c r="I185" s="221">
        <v>8.3270188748589866E-2</v>
      </c>
      <c r="J185" s="268"/>
    </row>
    <row r="186" spans="2:10" x14ac:dyDescent="0.3">
      <c r="B186" s="213" t="s">
        <v>24</v>
      </c>
      <c r="C186" s="213">
        <v>334</v>
      </c>
      <c r="D186" s="213">
        <v>3341</v>
      </c>
      <c r="E186" s="213">
        <v>33411</v>
      </c>
      <c r="F186" s="213">
        <v>334110</v>
      </c>
      <c r="G186" s="213">
        <v>391</v>
      </c>
      <c r="H186" s="214" t="s">
        <v>178</v>
      </c>
      <c r="I186" s="215">
        <v>3.4818876927987331E-2</v>
      </c>
      <c r="J186" s="266">
        <f>SUM($I$186:$I$194)</f>
        <v>3.5943907037045499</v>
      </c>
    </row>
    <row r="187" spans="2:10" x14ac:dyDescent="0.3">
      <c r="B187" s="216" t="s">
        <v>24</v>
      </c>
      <c r="C187" s="216">
        <v>334</v>
      </c>
      <c r="D187" s="216">
        <v>3341</v>
      </c>
      <c r="E187" s="216">
        <v>33411</v>
      </c>
      <c r="F187" s="216">
        <v>334110</v>
      </c>
      <c r="G187" s="216">
        <v>392</v>
      </c>
      <c r="H187" s="217" t="s">
        <v>179</v>
      </c>
      <c r="I187" s="218">
        <v>1.1467130775975813</v>
      </c>
      <c r="J187" s="267"/>
    </row>
    <row r="188" spans="2:10" x14ac:dyDescent="0.3">
      <c r="B188" s="216" t="s">
        <v>24</v>
      </c>
      <c r="C188" s="216">
        <v>334</v>
      </c>
      <c r="D188" s="216">
        <v>3342</v>
      </c>
      <c r="E188" s="216">
        <v>33422</v>
      </c>
      <c r="F188" s="216">
        <v>334220</v>
      </c>
      <c r="G188" s="216">
        <v>393</v>
      </c>
      <c r="H188" s="217" t="s">
        <v>180</v>
      </c>
      <c r="I188" s="218">
        <v>0.45260722873704068</v>
      </c>
      <c r="J188" s="267"/>
    </row>
    <row r="189" spans="2:10" x14ac:dyDescent="0.3">
      <c r="B189" s="216" t="s">
        <v>24</v>
      </c>
      <c r="C189" s="216">
        <v>334</v>
      </c>
      <c r="D189" s="216">
        <v>3343</v>
      </c>
      <c r="E189" s="216">
        <v>33431</v>
      </c>
      <c r="F189" s="216">
        <v>334310</v>
      </c>
      <c r="G189" s="216">
        <v>394</v>
      </c>
      <c r="H189" s="217" t="s">
        <v>181</v>
      </c>
      <c r="I189" s="218">
        <v>0.51551059715942082</v>
      </c>
      <c r="J189" s="267"/>
    </row>
    <row r="190" spans="2:10" x14ac:dyDescent="0.3">
      <c r="B190" s="216" t="s">
        <v>24</v>
      </c>
      <c r="C190" s="216">
        <v>334</v>
      </c>
      <c r="D190" s="216">
        <v>3343</v>
      </c>
      <c r="E190" s="216">
        <v>33431</v>
      </c>
      <c r="F190" s="216">
        <v>334310</v>
      </c>
      <c r="G190" s="216">
        <v>395</v>
      </c>
      <c r="H190" s="217" t="s">
        <v>182</v>
      </c>
      <c r="I190" s="218">
        <v>0.59986773670238902</v>
      </c>
      <c r="J190" s="267"/>
    </row>
    <row r="191" spans="2:10" x14ac:dyDescent="0.3">
      <c r="B191" s="216" t="s">
        <v>24</v>
      </c>
      <c r="C191" s="216">
        <v>334</v>
      </c>
      <c r="D191" s="216">
        <v>3344</v>
      </c>
      <c r="E191" s="216">
        <v>33441</v>
      </c>
      <c r="F191" s="216">
        <v>334410</v>
      </c>
      <c r="G191" s="216">
        <v>396</v>
      </c>
      <c r="H191" s="217" t="s">
        <v>183</v>
      </c>
      <c r="I191" s="218">
        <v>0.30723832327911982</v>
      </c>
      <c r="J191" s="267"/>
    </row>
    <row r="192" spans="2:10" x14ac:dyDescent="0.3">
      <c r="B192" s="216" t="s">
        <v>24</v>
      </c>
      <c r="C192" s="216">
        <v>334</v>
      </c>
      <c r="D192" s="216">
        <v>3344</v>
      </c>
      <c r="E192" s="216">
        <v>33441</v>
      </c>
      <c r="F192" s="216">
        <v>334410</v>
      </c>
      <c r="G192" s="216">
        <v>397</v>
      </c>
      <c r="H192" s="217" t="s">
        <v>184</v>
      </c>
      <c r="I192" s="218">
        <v>0.10386885292356428</v>
      </c>
      <c r="J192" s="267"/>
    </row>
    <row r="193" spans="2:10" x14ac:dyDescent="0.3">
      <c r="B193" s="216" t="s">
        <v>24</v>
      </c>
      <c r="C193" s="216">
        <v>334</v>
      </c>
      <c r="D193" s="216">
        <v>3345</v>
      </c>
      <c r="E193" s="216">
        <v>33451</v>
      </c>
      <c r="F193" s="216">
        <v>334519</v>
      </c>
      <c r="G193" s="216">
        <v>398</v>
      </c>
      <c r="H193" s="217" t="s">
        <v>185</v>
      </c>
      <c r="I193" s="218">
        <v>0.40404210961217152</v>
      </c>
      <c r="J193" s="267"/>
    </row>
    <row r="194" spans="2:10" x14ac:dyDescent="0.3">
      <c r="B194" s="219" t="s">
        <v>24</v>
      </c>
      <c r="C194" s="219">
        <v>334</v>
      </c>
      <c r="D194" s="219">
        <v>3346</v>
      </c>
      <c r="E194" s="219">
        <v>33461</v>
      </c>
      <c r="F194" s="219">
        <v>334610</v>
      </c>
      <c r="G194" s="219">
        <v>399</v>
      </c>
      <c r="H194" s="220" t="s">
        <v>186</v>
      </c>
      <c r="I194" s="221">
        <v>2.9723900765275493E-2</v>
      </c>
      <c r="J194" s="268"/>
    </row>
    <row r="195" spans="2:10" x14ac:dyDescent="0.3">
      <c r="B195" s="213" t="s">
        <v>24</v>
      </c>
      <c r="C195" s="213">
        <v>335</v>
      </c>
      <c r="D195" s="213">
        <v>3351</v>
      </c>
      <c r="E195" s="213">
        <v>33511</v>
      </c>
      <c r="F195" s="213">
        <v>335110</v>
      </c>
      <c r="G195" s="213">
        <v>400</v>
      </c>
      <c r="H195" s="214" t="s">
        <v>187</v>
      </c>
      <c r="I195" s="215">
        <v>2.8179618752931321E-2</v>
      </c>
      <c r="J195" s="266">
        <f>SUM($I$195:$I$208)</f>
        <v>2.1042758411839353</v>
      </c>
    </row>
    <row r="196" spans="2:10" x14ac:dyDescent="0.3">
      <c r="B196" s="216" t="s">
        <v>24</v>
      </c>
      <c r="C196" s="216">
        <v>335</v>
      </c>
      <c r="D196" s="216">
        <v>3352</v>
      </c>
      <c r="E196" s="216">
        <v>33521</v>
      </c>
      <c r="F196" s="216">
        <v>335210</v>
      </c>
      <c r="G196" s="216">
        <v>401</v>
      </c>
      <c r="H196" s="217" t="s">
        <v>188</v>
      </c>
      <c r="I196" s="218">
        <v>3.1236385957840583E-2</v>
      </c>
      <c r="J196" s="267"/>
    </row>
    <row r="197" spans="2:10" x14ac:dyDescent="0.3">
      <c r="B197" s="216" t="s">
        <v>24</v>
      </c>
      <c r="C197" s="216">
        <v>335</v>
      </c>
      <c r="D197" s="216">
        <v>3352</v>
      </c>
      <c r="E197" s="216">
        <v>33522</v>
      </c>
      <c r="F197" s="216">
        <v>335220</v>
      </c>
      <c r="G197" s="216">
        <v>402</v>
      </c>
      <c r="H197" s="217" t="s">
        <v>189</v>
      </c>
      <c r="I197" s="218">
        <v>2.3580332620480239E-2</v>
      </c>
      <c r="J197" s="267"/>
    </row>
    <row r="198" spans="2:10" x14ac:dyDescent="0.3">
      <c r="B198" s="216" t="s">
        <v>24</v>
      </c>
      <c r="C198" s="216">
        <v>335</v>
      </c>
      <c r="D198" s="216">
        <v>3352</v>
      </c>
      <c r="E198" s="216">
        <v>33522</v>
      </c>
      <c r="F198" s="216">
        <v>335220</v>
      </c>
      <c r="G198" s="216">
        <v>403</v>
      </c>
      <c r="H198" s="217" t="s">
        <v>190</v>
      </c>
      <c r="I198" s="218">
        <v>0.19479117223596651</v>
      </c>
      <c r="J198" s="267"/>
    </row>
    <row r="199" spans="2:10" x14ac:dyDescent="0.3">
      <c r="B199" s="216" t="s">
        <v>24</v>
      </c>
      <c r="C199" s="216">
        <v>335</v>
      </c>
      <c r="D199" s="216">
        <v>3352</v>
      </c>
      <c r="E199" s="216">
        <v>33522</v>
      </c>
      <c r="F199" s="216">
        <v>335220</v>
      </c>
      <c r="G199" s="216">
        <v>404</v>
      </c>
      <c r="H199" s="217" t="s">
        <v>191</v>
      </c>
      <c r="I199" s="218">
        <v>8.8123023781973606E-2</v>
      </c>
      <c r="J199" s="267"/>
    </row>
    <row r="200" spans="2:10" x14ac:dyDescent="0.3">
      <c r="B200" s="216" t="s">
        <v>24</v>
      </c>
      <c r="C200" s="216">
        <v>335</v>
      </c>
      <c r="D200" s="216">
        <v>3352</v>
      </c>
      <c r="E200" s="216">
        <v>33522</v>
      </c>
      <c r="F200" s="216">
        <v>335220</v>
      </c>
      <c r="G200" s="216">
        <v>405</v>
      </c>
      <c r="H200" s="217" t="s">
        <v>192</v>
      </c>
      <c r="I200" s="218">
        <v>1.7168894566909856E-2</v>
      </c>
      <c r="J200" s="267"/>
    </row>
    <row r="201" spans="2:10" x14ac:dyDescent="0.3">
      <c r="B201" s="216" t="s">
        <v>24</v>
      </c>
      <c r="C201" s="216">
        <v>335</v>
      </c>
      <c r="D201" s="216">
        <v>3353</v>
      </c>
      <c r="E201" s="216">
        <v>33531</v>
      </c>
      <c r="F201" s="216">
        <v>335311</v>
      </c>
      <c r="G201" s="216">
        <v>406</v>
      </c>
      <c r="H201" s="217" t="s">
        <v>193</v>
      </c>
      <c r="I201" s="218">
        <v>0.11015664789507497</v>
      </c>
      <c r="J201" s="267"/>
    </row>
    <row r="202" spans="2:10" x14ac:dyDescent="0.3">
      <c r="B202" s="216" t="s">
        <v>24</v>
      </c>
      <c r="C202" s="216">
        <v>335</v>
      </c>
      <c r="D202" s="216">
        <v>3353</v>
      </c>
      <c r="E202" s="216">
        <v>33531</v>
      </c>
      <c r="F202" s="216">
        <v>335311</v>
      </c>
      <c r="G202" s="216">
        <v>407</v>
      </c>
      <c r="H202" s="217" t="s">
        <v>194</v>
      </c>
      <c r="I202" s="218">
        <v>0.19419461500646093</v>
      </c>
      <c r="J202" s="267"/>
    </row>
    <row r="203" spans="2:10" x14ac:dyDescent="0.3">
      <c r="B203" s="216" t="s">
        <v>24</v>
      </c>
      <c r="C203" s="216">
        <v>335</v>
      </c>
      <c r="D203" s="216">
        <v>3353</v>
      </c>
      <c r="E203" s="216">
        <v>33531</v>
      </c>
      <c r="F203" s="216">
        <v>335312</v>
      </c>
      <c r="G203" s="216">
        <v>408</v>
      </c>
      <c r="H203" s="217" t="s">
        <v>195</v>
      </c>
      <c r="I203" s="218">
        <v>0.50696889476732443</v>
      </c>
      <c r="J203" s="267"/>
    </row>
    <row r="204" spans="2:10" x14ac:dyDescent="0.3">
      <c r="B204" s="216" t="s">
        <v>24</v>
      </c>
      <c r="C204" s="216">
        <v>335</v>
      </c>
      <c r="D204" s="216">
        <v>3353</v>
      </c>
      <c r="E204" s="216">
        <v>33531</v>
      </c>
      <c r="F204" s="216">
        <v>335312</v>
      </c>
      <c r="G204" s="216">
        <v>409</v>
      </c>
      <c r="H204" s="217" t="s">
        <v>196</v>
      </c>
      <c r="I204" s="218">
        <v>0.12068290594243022</v>
      </c>
      <c r="J204" s="267"/>
    </row>
    <row r="205" spans="2:10" x14ac:dyDescent="0.3">
      <c r="B205" s="216" t="s">
        <v>24</v>
      </c>
      <c r="C205" s="216">
        <v>335</v>
      </c>
      <c r="D205" s="216">
        <v>3359</v>
      </c>
      <c r="E205" s="216">
        <v>33591</v>
      </c>
      <c r="F205" s="216">
        <v>335910</v>
      </c>
      <c r="G205" s="216">
        <v>410</v>
      </c>
      <c r="H205" s="217" t="s">
        <v>197</v>
      </c>
      <c r="I205" s="218">
        <v>9.893155567222553E-2</v>
      </c>
      <c r="J205" s="267"/>
    </row>
    <row r="206" spans="2:10" x14ac:dyDescent="0.3">
      <c r="B206" s="216" t="s">
        <v>24</v>
      </c>
      <c r="C206" s="216">
        <v>335</v>
      </c>
      <c r="D206" s="216">
        <v>3359</v>
      </c>
      <c r="E206" s="216">
        <v>33592</v>
      </c>
      <c r="F206" s="216">
        <v>335920</v>
      </c>
      <c r="G206" s="216">
        <v>411</v>
      </c>
      <c r="H206" s="217" t="s">
        <v>198</v>
      </c>
      <c r="I206" s="218">
        <v>0.21126077473010221</v>
      </c>
      <c r="J206" s="267"/>
    </row>
    <row r="207" spans="2:10" x14ac:dyDescent="0.3">
      <c r="B207" s="216" t="s">
        <v>24</v>
      </c>
      <c r="C207" s="216">
        <v>335</v>
      </c>
      <c r="D207" s="216">
        <v>3359</v>
      </c>
      <c r="E207" s="216">
        <v>33592</v>
      </c>
      <c r="F207" s="216">
        <v>335920</v>
      </c>
      <c r="G207" s="216">
        <v>412</v>
      </c>
      <c r="H207" s="217" t="s">
        <v>199</v>
      </c>
      <c r="I207" s="218">
        <v>0.15785432929718493</v>
      </c>
      <c r="J207" s="267"/>
    </row>
    <row r="208" spans="2:10" x14ac:dyDescent="0.3">
      <c r="B208" s="219" t="s">
        <v>24</v>
      </c>
      <c r="C208" s="219">
        <v>335</v>
      </c>
      <c r="D208" s="219">
        <v>3359</v>
      </c>
      <c r="E208" s="219">
        <v>33593</v>
      </c>
      <c r="F208" s="219">
        <v>335930</v>
      </c>
      <c r="G208" s="219">
        <v>413</v>
      </c>
      <c r="H208" s="220" t="s">
        <v>200</v>
      </c>
      <c r="I208" s="221">
        <v>0.32114668995702977</v>
      </c>
      <c r="J208" s="268"/>
    </row>
    <row r="209" spans="2:10" x14ac:dyDescent="0.3">
      <c r="B209" s="213" t="s">
        <v>24</v>
      </c>
      <c r="C209" s="213">
        <v>336</v>
      </c>
      <c r="D209" s="213">
        <v>3361</v>
      </c>
      <c r="E209" s="213">
        <v>33611</v>
      </c>
      <c r="F209" s="213">
        <v>336110</v>
      </c>
      <c r="G209" s="213">
        <v>414</v>
      </c>
      <c r="H209" s="214" t="s">
        <v>201</v>
      </c>
      <c r="I209" s="215">
        <v>3.8337369289894911</v>
      </c>
      <c r="J209" s="266">
        <f>SUM($I$209:$I$235)</f>
        <v>11.513596454099531</v>
      </c>
    </row>
    <row r="210" spans="2:10" x14ac:dyDescent="0.3">
      <c r="B210" s="216" t="s">
        <v>24</v>
      </c>
      <c r="C210" s="216">
        <v>336</v>
      </c>
      <c r="D210" s="216">
        <v>3361</v>
      </c>
      <c r="E210" s="216">
        <v>33611</v>
      </c>
      <c r="F210" s="216">
        <v>336110</v>
      </c>
      <c r="G210" s="216">
        <v>415</v>
      </c>
      <c r="H210" s="217" t="s">
        <v>202</v>
      </c>
      <c r="I210" s="218">
        <v>0.85634972930850417</v>
      </c>
      <c r="J210" s="267"/>
    </row>
    <row r="211" spans="2:10" x14ac:dyDescent="0.3">
      <c r="B211" s="216" t="s">
        <v>24</v>
      </c>
      <c r="C211" s="216">
        <v>336</v>
      </c>
      <c r="D211" s="216">
        <v>3361</v>
      </c>
      <c r="E211" s="216">
        <v>33612</v>
      </c>
      <c r="F211" s="216">
        <v>336120</v>
      </c>
      <c r="G211" s="216">
        <v>416</v>
      </c>
      <c r="H211" s="217" t="s">
        <v>203</v>
      </c>
      <c r="I211" s="218">
        <v>0.33899958210646508</v>
      </c>
      <c r="J211" s="267"/>
    </row>
    <row r="212" spans="2:10" x14ac:dyDescent="0.3">
      <c r="B212" s="216" t="s">
        <v>24</v>
      </c>
      <c r="C212" s="216">
        <v>336</v>
      </c>
      <c r="D212" s="216">
        <v>3361</v>
      </c>
      <c r="E212" s="216">
        <v>33612</v>
      </c>
      <c r="F212" s="216">
        <v>336120</v>
      </c>
      <c r="G212" s="216">
        <v>417</v>
      </c>
      <c r="H212" s="217" t="s">
        <v>204</v>
      </c>
      <c r="I212" s="218">
        <v>0.79693046883990726</v>
      </c>
      <c r="J212" s="267"/>
    </row>
    <row r="213" spans="2:10" x14ac:dyDescent="0.3">
      <c r="B213" s="216" t="s">
        <v>24</v>
      </c>
      <c r="C213" s="216">
        <v>336</v>
      </c>
      <c r="D213" s="216">
        <v>3361</v>
      </c>
      <c r="E213" s="216">
        <v>33612</v>
      </c>
      <c r="F213" s="216">
        <v>336120</v>
      </c>
      <c r="G213" s="216">
        <v>418</v>
      </c>
      <c r="H213" s="217" t="s">
        <v>205</v>
      </c>
      <c r="I213" s="218">
        <v>5.6570591352721765E-2</v>
      </c>
      <c r="J213" s="267"/>
    </row>
    <row r="214" spans="2:10" x14ac:dyDescent="0.3">
      <c r="B214" s="216" t="s">
        <v>24</v>
      </c>
      <c r="C214" s="216">
        <v>336</v>
      </c>
      <c r="D214" s="216">
        <v>3362</v>
      </c>
      <c r="E214" s="216">
        <v>33621</v>
      </c>
      <c r="F214" s="216">
        <v>336210</v>
      </c>
      <c r="G214" s="216">
        <v>419</v>
      </c>
      <c r="H214" s="217" t="s">
        <v>206</v>
      </c>
      <c r="I214" s="218">
        <v>0.32669803467177227</v>
      </c>
      <c r="J214" s="267"/>
    </row>
    <row r="215" spans="2:10" x14ac:dyDescent="0.3">
      <c r="B215" s="216" t="s">
        <v>24</v>
      </c>
      <c r="C215" s="216">
        <v>336</v>
      </c>
      <c r="D215" s="216">
        <v>3362</v>
      </c>
      <c r="E215" s="216">
        <v>33621</v>
      </c>
      <c r="F215" s="216">
        <v>336210</v>
      </c>
      <c r="G215" s="216">
        <v>420</v>
      </c>
      <c r="H215" s="217" t="s">
        <v>207</v>
      </c>
      <c r="I215" s="218">
        <v>5.8156343715570435E-2</v>
      </c>
      <c r="J215" s="267"/>
    </row>
    <row r="216" spans="2:10" x14ac:dyDescent="0.3">
      <c r="B216" s="216" t="s">
        <v>24</v>
      </c>
      <c r="C216" s="216">
        <v>336</v>
      </c>
      <c r="D216" s="216">
        <v>3363</v>
      </c>
      <c r="E216" s="216">
        <v>33631</v>
      </c>
      <c r="F216" s="216">
        <v>336310</v>
      </c>
      <c r="G216" s="216">
        <v>421</v>
      </c>
      <c r="H216" s="217" t="s">
        <v>208</v>
      </c>
      <c r="I216" s="218">
        <v>0.46572560002035057</v>
      </c>
      <c r="J216" s="267"/>
    </row>
    <row r="217" spans="2:10" x14ac:dyDescent="0.3">
      <c r="B217" s="216" t="s">
        <v>24</v>
      </c>
      <c r="C217" s="216">
        <v>336</v>
      </c>
      <c r="D217" s="216">
        <v>3363</v>
      </c>
      <c r="E217" s="216">
        <v>33631</v>
      </c>
      <c r="F217" s="216">
        <v>336310</v>
      </c>
      <c r="G217" s="216">
        <v>422</v>
      </c>
      <c r="H217" s="217" t="s">
        <v>209</v>
      </c>
      <c r="I217" s="218">
        <v>0.23502640071287831</v>
      </c>
      <c r="J217" s="267"/>
    </row>
    <row r="218" spans="2:10" x14ac:dyDescent="0.3">
      <c r="B218" s="216" t="s">
        <v>24</v>
      </c>
      <c r="C218" s="216">
        <v>336</v>
      </c>
      <c r="D218" s="216">
        <v>3363</v>
      </c>
      <c r="E218" s="216">
        <v>33632</v>
      </c>
      <c r="F218" s="216">
        <v>336320</v>
      </c>
      <c r="G218" s="216">
        <v>423</v>
      </c>
      <c r="H218" s="217" t="s">
        <v>210</v>
      </c>
      <c r="I218" s="218">
        <v>0.17638033044815776</v>
      </c>
      <c r="J218" s="267"/>
    </row>
    <row r="219" spans="2:10" x14ac:dyDescent="0.3">
      <c r="B219" s="216" t="s">
        <v>24</v>
      </c>
      <c r="C219" s="216">
        <v>336</v>
      </c>
      <c r="D219" s="216">
        <v>3363</v>
      </c>
      <c r="E219" s="216">
        <v>33632</v>
      </c>
      <c r="F219" s="216">
        <v>336320</v>
      </c>
      <c r="G219" s="216">
        <v>424</v>
      </c>
      <c r="H219" s="217" t="s">
        <v>211</v>
      </c>
      <c r="I219" s="218">
        <v>8.3345395672705089E-2</v>
      </c>
      <c r="J219" s="267"/>
    </row>
    <row r="220" spans="2:10" x14ac:dyDescent="0.3">
      <c r="B220" s="216" t="s">
        <v>24</v>
      </c>
      <c r="C220" s="216">
        <v>336</v>
      </c>
      <c r="D220" s="216">
        <v>3363</v>
      </c>
      <c r="E220" s="216">
        <v>33632</v>
      </c>
      <c r="F220" s="216">
        <v>336320</v>
      </c>
      <c r="G220" s="216">
        <v>425</v>
      </c>
      <c r="H220" s="217" t="s">
        <v>212</v>
      </c>
      <c r="I220" s="218">
        <v>0.7466284155345051</v>
      </c>
      <c r="J220" s="267"/>
    </row>
    <row r="221" spans="2:10" x14ac:dyDescent="0.3">
      <c r="B221" s="216" t="s">
        <v>24</v>
      </c>
      <c r="C221" s="216">
        <v>336</v>
      </c>
      <c r="D221" s="216">
        <v>3363</v>
      </c>
      <c r="E221" s="216">
        <v>33632</v>
      </c>
      <c r="F221" s="216">
        <v>336320</v>
      </c>
      <c r="G221" s="216">
        <v>426</v>
      </c>
      <c r="H221" s="217" t="s">
        <v>213</v>
      </c>
      <c r="I221" s="218">
        <v>0.15400042422120641</v>
      </c>
      <c r="J221" s="267"/>
    </row>
    <row r="222" spans="2:10" x14ac:dyDescent="0.3">
      <c r="B222" s="216" t="s">
        <v>24</v>
      </c>
      <c r="C222" s="216">
        <v>336</v>
      </c>
      <c r="D222" s="216">
        <v>3363</v>
      </c>
      <c r="E222" s="216">
        <v>33633</v>
      </c>
      <c r="F222" s="216">
        <v>336330</v>
      </c>
      <c r="G222" s="216">
        <v>427</v>
      </c>
      <c r="H222" s="217" t="s">
        <v>214</v>
      </c>
      <c r="I222" s="218">
        <v>0.24180470101946411</v>
      </c>
      <c r="J222" s="267"/>
    </row>
    <row r="223" spans="2:10" x14ac:dyDescent="0.3">
      <c r="B223" s="216" t="s">
        <v>24</v>
      </c>
      <c r="C223" s="216">
        <v>336</v>
      </c>
      <c r="D223" s="216">
        <v>3363</v>
      </c>
      <c r="E223" s="216">
        <v>33633</v>
      </c>
      <c r="F223" s="216">
        <v>336330</v>
      </c>
      <c r="G223" s="216">
        <v>428</v>
      </c>
      <c r="H223" s="217" t="s">
        <v>215</v>
      </c>
      <c r="I223" s="218">
        <v>8.0089064574523014E-2</v>
      </c>
      <c r="J223" s="267"/>
    </row>
    <row r="224" spans="2:10" x14ac:dyDescent="0.3">
      <c r="B224" s="216" t="s">
        <v>24</v>
      </c>
      <c r="C224" s="216">
        <v>336</v>
      </c>
      <c r="D224" s="216">
        <v>3363</v>
      </c>
      <c r="E224" s="216">
        <v>33634</v>
      </c>
      <c r="F224" s="216">
        <v>336340</v>
      </c>
      <c r="G224" s="216">
        <v>429</v>
      </c>
      <c r="H224" s="217" t="s">
        <v>216</v>
      </c>
      <c r="I224" s="218">
        <v>0.22072635519157555</v>
      </c>
      <c r="J224" s="267"/>
    </row>
    <row r="225" spans="2:10" x14ac:dyDescent="0.3">
      <c r="B225" s="216" t="s">
        <v>24</v>
      </c>
      <c r="C225" s="216">
        <v>336</v>
      </c>
      <c r="D225" s="216">
        <v>3363</v>
      </c>
      <c r="E225" s="216">
        <v>33635</v>
      </c>
      <c r="F225" s="216">
        <v>336350</v>
      </c>
      <c r="G225" s="216">
        <v>430</v>
      </c>
      <c r="H225" s="217" t="s">
        <v>217</v>
      </c>
      <c r="I225" s="218">
        <v>0.33067756584952684</v>
      </c>
      <c r="J225" s="267"/>
    </row>
    <row r="226" spans="2:10" x14ac:dyDescent="0.3">
      <c r="B226" s="216" t="s">
        <v>24</v>
      </c>
      <c r="C226" s="216">
        <v>336</v>
      </c>
      <c r="D226" s="216">
        <v>3363</v>
      </c>
      <c r="E226" s="216">
        <v>33635</v>
      </c>
      <c r="F226" s="216">
        <v>336350</v>
      </c>
      <c r="G226" s="216">
        <v>431</v>
      </c>
      <c r="H226" s="217" t="s">
        <v>218</v>
      </c>
      <c r="I226" s="218">
        <v>0.17610313674122541</v>
      </c>
      <c r="J226" s="267"/>
    </row>
    <row r="227" spans="2:10" x14ac:dyDescent="0.3">
      <c r="B227" s="216" t="s">
        <v>24</v>
      </c>
      <c r="C227" s="216">
        <v>336</v>
      </c>
      <c r="D227" s="216">
        <v>3363</v>
      </c>
      <c r="E227" s="216">
        <v>33636</v>
      </c>
      <c r="F227" s="216">
        <v>336360</v>
      </c>
      <c r="G227" s="216">
        <v>432</v>
      </c>
      <c r="H227" s="217" t="s">
        <v>219</v>
      </c>
      <c r="I227" s="218">
        <v>0.13540807844150524</v>
      </c>
      <c r="J227" s="267"/>
    </row>
    <row r="228" spans="2:10" x14ac:dyDescent="0.3">
      <c r="B228" s="216" t="s">
        <v>24</v>
      </c>
      <c r="C228" s="216">
        <v>336</v>
      </c>
      <c r="D228" s="216">
        <v>3363</v>
      </c>
      <c r="E228" s="216">
        <v>33636</v>
      </c>
      <c r="F228" s="216">
        <v>336360</v>
      </c>
      <c r="G228" s="216">
        <v>433</v>
      </c>
      <c r="H228" s="217" t="s">
        <v>220</v>
      </c>
      <c r="I228" s="218">
        <v>0.64258098267175745</v>
      </c>
      <c r="J228" s="267"/>
    </row>
    <row r="229" spans="2:10" x14ac:dyDescent="0.3">
      <c r="B229" s="216" t="s">
        <v>24</v>
      </c>
      <c r="C229" s="216">
        <v>336</v>
      </c>
      <c r="D229" s="216">
        <v>3363</v>
      </c>
      <c r="E229" s="216">
        <v>33636</v>
      </c>
      <c r="F229" s="216">
        <v>336360</v>
      </c>
      <c r="G229" s="216">
        <v>434</v>
      </c>
      <c r="H229" s="217" t="s">
        <v>221</v>
      </c>
      <c r="I229" s="218">
        <v>8.5253442821816752E-2</v>
      </c>
      <c r="J229" s="267"/>
    </row>
    <row r="230" spans="2:10" x14ac:dyDescent="0.3">
      <c r="B230" s="216" t="s">
        <v>24</v>
      </c>
      <c r="C230" s="216">
        <v>336</v>
      </c>
      <c r="D230" s="216">
        <v>3363</v>
      </c>
      <c r="E230" s="216">
        <v>33637</v>
      </c>
      <c r="F230" s="216">
        <v>336370</v>
      </c>
      <c r="G230" s="216">
        <v>435</v>
      </c>
      <c r="H230" s="217" t="s">
        <v>222</v>
      </c>
      <c r="I230" s="218">
        <v>0.27048466809624439</v>
      </c>
      <c r="J230" s="267"/>
    </row>
    <row r="231" spans="2:10" x14ac:dyDescent="0.3">
      <c r="B231" s="216" t="s">
        <v>24</v>
      </c>
      <c r="C231" s="216">
        <v>336</v>
      </c>
      <c r="D231" s="216">
        <v>3363</v>
      </c>
      <c r="E231" s="216">
        <v>33639</v>
      </c>
      <c r="F231" s="216">
        <v>336390</v>
      </c>
      <c r="G231" s="216">
        <v>436</v>
      </c>
      <c r="H231" s="217" t="s">
        <v>223</v>
      </c>
      <c r="I231" s="218">
        <v>8.2186396363795999E-3</v>
      </c>
      <c r="J231" s="267"/>
    </row>
    <row r="232" spans="2:10" x14ac:dyDescent="0.3">
      <c r="B232" s="216" t="s">
        <v>24</v>
      </c>
      <c r="C232" s="216">
        <v>336</v>
      </c>
      <c r="D232" s="216">
        <v>3363</v>
      </c>
      <c r="E232" s="216">
        <v>33639</v>
      </c>
      <c r="F232" s="216">
        <v>336390</v>
      </c>
      <c r="G232" s="216">
        <v>437</v>
      </c>
      <c r="H232" s="217" t="s">
        <v>224</v>
      </c>
      <c r="I232" s="218">
        <v>1.9832818355029133E-2</v>
      </c>
      <c r="J232" s="267"/>
    </row>
    <row r="233" spans="2:10" x14ac:dyDescent="0.3">
      <c r="B233" s="216" t="s">
        <v>24</v>
      </c>
      <c r="C233" s="216">
        <v>336</v>
      </c>
      <c r="D233" s="216">
        <v>3363</v>
      </c>
      <c r="E233" s="216">
        <v>33639</v>
      </c>
      <c r="F233" s="216">
        <v>336390</v>
      </c>
      <c r="G233" s="216">
        <v>438</v>
      </c>
      <c r="H233" s="217" t="s">
        <v>225</v>
      </c>
      <c r="I233" s="218">
        <v>0.74465900654438888</v>
      </c>
      <c r="J233" s="267"/>
    </row>
    <row r="234" spans="2:10" x14ac:dyDescent="0.3">
      <c r="B234" s="216" t="s">
        <v>24</v>
      </c>
      <c r="C234" s="216">
        <v>336</v>
      </c>
      <c r="D234" s="216">
        <v>3364</v>
      </c>
      <c r="E234" s="216">
        <v>33641</v>
      </c>
      <c r="F234" s="216">
        <v>336410</v>
      </c>
      <c r="G234" s="216">
        <v>439</v>
      </c>
      <c r="H234" s="217" t="s">
        <v>226</v>
      </c>
      <c r="I234" s="218">
        <v>0.25618582320324257</v>
      </c>
      <c r="J234" s="267"/>
    </row>
    <row r="235" spans="2:10" x14ac:dyDescent="0.3">
      <c r="B235" s="219" t="s">
        <v>24</v>
      </c>
      <c r="C235" s="219">
        <v>336</v>
      </c>
      <c r="D235" s="219">
        <v>3365</v>
      </c>
      <c r="E235" s="219">
        <v>33651</v>
      </c>
      <c r="F235" s="219">
        <v>336510</v>
      </c>
      <c r="G235" s="219">
        <v>440</v>
      </c>
      <c r="H235" s="220" t="s">
        <v>227</v>
      </c>
      <c r="I235" s="221">
        <v>0.17302392535861744</v>
      </c>
      <c r="J235" s="268"/>
    </row>
    <row r="236" spans="2:10" x14ac:dyDescent="0.3">
      <c r="B236" s="213" t="s">
        <v>24</v>
      </c>
      <c r="C236" s="213">
        <v>339</v>
      </c>
      <c r="D236" s="213">
        <v>3391</v>
      </c>
      <c r="E236" s="213">
        <v>33911</v>
      </c>
      <c r="F236" s="213">
        <v>339111</v>
      </c>
      <c r="G236" s="213">
        <v>449</v>
      </c>
      <c r="H236" s="214" t="s">
        <v>228</v>
      </c>
      <c r="I236" s="215">
        <v>0.17652626267182925</v>
      </c>
      <c r="J236" s="266">
        <f>SUM($I$236:$I$243)</f>
        <v>0.65073362380648647</v>
      </c>
    </row>
    <row r="237" spans="2:10" ht="14.45" customHeight="1" x14ac:dyDescent="0.3">
      <c r="B237" s="216" t="s">
        <v>24</v>
      </c>
      <c r="C237" s="216">
        <v>339</v>
      </c>
      <c r="D237" s="216">
        <v>3391</v>
      </c>
      <c r="E237" s="216">
        <v>33911</v>
      </c>
      <c r="F237" s="216">
        <v>339112</v>
      </c>
      <c r="G237" s="216">
        <v>450</v>
      </c>
      <c r="H237" s="217" t="s">
        <v>229</v>
      </c>
      <c r="I237" s="218">
        <v>0.23435087603277727</v>
      </c>
      <c r="J237" s="267"/>
    </row>
    <row r="238" spans="2:10" ht="14.45" customHeight="1" x14ac:dyDescent="0.3">
      <c r="B238" s="216" t="s">
        <v>24</v>
      </c>
      <c r="C238" s="216">
        <v>339</v>
      </c>
      <c r="D238" s="216">
        <v>3399</v>
      </c>
      <c r="E238" s="216">
        <v>33993</v>
      </c>
      <c r="F238" s="216">
        <v>339930</v>
      </c>
      <c r="G238" s="216">
        <v>451</v>
      </c>
      <c r="H238" s="217" t="s">
        <v>230</v>
      </c>
      <c r="I238" s="218">
        <v>2.5000463176619254E-2</v>
      </c>
      <c r="J238" s="267"/>
    </row>
    <row r="239" spans="2:10" ht="14.45" customHeight="1" x14ac:dyDescent="0.3">
      <c r="B239" s="216" t="s">
        <v>24</v>
      </c>
      <c r="C239" s="216">
        <v>339</v>
      </c>
      <c r="D239" s="216">
        <v>3399</v>
      </c>
      <c r="E239" s="216">
        <v>33993</v>
      </c>
      <c r="F239" s="216">
        <v>339930</v>
      </c>
      <c r="G239" s="216">
        <v>452</v>
      </c>
      <c r="H239" s="217" t="s">
        <v>231</v>
      </c>
      <c r="I239" s="218">
        <v>1.2523584349587457E-2</v>
      </c>
      <c r="J239" s="267"/>
    </row>
    <row r="240" spans="2:10" ht="14.45" customHeight="1" x14ac:dyDescent="0.3">
      <c r="B240" s="216" t="s">
        <v>24</v>
      </c>
      <c r="C240" s="216">
        <v>339</v>
      </c>
      <c r="D240" s="216">
        <v>3399</v>
      </c>
      <c r="E240" s="216">
        <v>33994</v>
      </c>
      <c r="F240" s="216">
        <v>339940</v>
      </c>
      <c r="G240" s="216">
        <v>453</v>
      </c>
      <c r="H240" s="217" t="s">
        <v>232</v>
      </c>
      <c r="I240" s="218">
        <v>3.49783513735763E-2</v>
      </c>
      <c r="J240" s="267"/>
    </row>
    <row r="241" spans="2:10" ht="14.45" customHeight="1" x14ac:dyDescent="0.3">
      <c r="B241" s="216" t="s">
        <v>24</v>
      </c>
      <c r="C241" s="216">
        <v>339</v>
      </c>
      <c r="D241" s="216">
        <v>3399</v>
      </c>
      <c r="E241" s="216">
        <v>33994</v>
      </c>
      <c r="F241" s="216">
        <v>339940</v>
      </c>
      <c r="G241" s="216">
        <v>454</v>
      </c>
      <c r="H241" s="217" t="s">
        <v>233</v>
      </c>
      <c r="I241" s="218">
        <v>1.1080007289420388E-2</v>
      </c>
      <c r="J241" s="267"/>
    </row>
    <row r="242" spans="2:10" ht="14.45" customHeight="1" x14ac:dyDescent="0.3">
      <c r="B242" s="216" t="s">
        <v>24</v>
      </c>
      <c r="C242" s="216">
        <v>339</v>
      </c>
      <c r="D242" s="216">
        <v>3399</v>
      </c>
      <c r="E242" s="216">
        <v>33999</v>
      </c>
      <c r="F242" s="216">
        <v>339994</v>
      </c>
      <c r="G242" s="216">
        <v>455</v>
      </c>
      <c r="H242" s="217" t="s">
        <v>234</v>
      </c>
      <c r="I242" s="218">
        <v>2.7718808236735993E-2</v>
      </c>
      <c r="J242" s="267"/>
    </row>
    <row r="243" spans="2:10" ht="14.45" customHeight="1" x14ac:dyDescent="0.3">
      <c r="B243" s="219" t="s">
        <v>24</v>
      </c>
      <c r="C243" s="219">
        <v>339</v>
      </c>
      <c r="D243" s="219">
        <v>3399</v>
      </c>
      <c r="E243" s="219">
        <v>33999</v>
      </c>
      <c r="F243" s="219">
        <v>339999</v>
      </c>
      <c r="G243" s="219">
        <v>456</v>
      </c>
      <c r="H243" s="220" t="s">
        <v>235</v>
      </c>
      <c r="I243" s="221">
        <v>0.12855527067594058</v>
      </c>
      <c r="J243" s="268"/>
    </row>
    <row r="244" spans="2:10" ht="33.6" customHeight="1" x14ac:dyDescent="0.3">
      <c r="B244" s="269" t="s">
        <v>415</v>
      </c>
      <c r="C244" s="269"/>
      <c r="D244" s="269"/>
      <c r="E244" s="269"/>
      <c r="F244" s="269"/>
      <c r="G244" s="269"/>
      <c r="H244" s="269"/>
      <c r="I244" s="269"/>
      <c r="J244" s="269"/>
    </row>
    <row r="245" spans="2:10" ht="14.45" customHeight="1" x14ac:dyDescent="0.3">
      <c r="B245" s="224"/>
      <c r="C245" s="224"/>
      <c r="D245" s="224"/>
      <c r="E245" s="224"/>
      <c r="F245" s="224"/>
      <c r="G245" s="224"/>
      <c r="H245" s="225"/>
      <c r="I245" s="226"/>
      <c r="J245" s="227"/>
    </row>
    <row r="246" spans="2:10" x14ac:dyDescent="0.3">
      <c r="B246" s="228"/>
      <c r="C246" s="229"/>
      <c r="D246" s="230"/>
      <c r="E246" s="230"/>
      <c r="F246" s="230"/>
      <c r="G246" s="230"/>
      <c r="H246" s="230"/>
      <c r="I246" s="231"/>
    </row>
    <row r="247" spans="2:10" hidden="1" x14ac:dyDescent="0.3">
      <c r="C247" s="230"/>
      <c r="D247" s="230"/>
      <c r="E247" s="230"/>
      <c r="F247" s="230"/>
      <c r="G247" s="230"/>
      <c r="H247" s="230"/>
      <c r="I247" s="230"/>
    </row>
    <row r="248" spans="2:10" hidden="1" x14ac:dyDescent="0.3">
      <c r="B248" s="153"/>
      <c r="C248" s="230"/>
      <c r="D248" s="230"/>
      <c r="E248" s="230"/>
      <c r="F248" s="230"/>
      <c r="G248" s="230"/>
      <c r="H248" s="230"/>
      <c r="I248" s="230"/>
    </row>
    <row r="249" spans="2:10" hidden="1" x14ac:dyDescent="0.3">
      <c r="B249" s="153"/>
      <c r="I249" s="231"/>
    </row>
    <row r="250" spans="2:10" x14ac:dyDescent="0.3"/>
  </sheetData>
  <sheetProtection algorithmName="SHA-512" hashValue="zpxrVN+iEKUoJec8TdcyfMvMu/SnCWcjCqa+5EkByIjTZo2JjrJtUzgULJRDSnin4qovNqmR3ZuSu6O+29XQPQ==" saltValue="J1pLBCnNa4DOUMQh+2u3Jw==" spinCount="100000" sheet="1" objects="1" scenarios="1"/>
  <mergeCells count="15">
    <mergeCell ref="J209:J235"/>
    <mergeCell ref="J236:J243"/>
    <mergeCell ref="B244:J244"/>
    <mergeCell ref="B1:B4"/>
    <mergeCell ref="J118:J133"/>
    <mergeCell ref="J134:J151"/>
    <mergeCell ref="J152:J168"/>
    <mergeCell ref="J169:J185"/>
    <mergeCell ref="J186:J194"/>
    <mergeCell ref="J195:J208"/>
    <mergeCell ref="J29:J32"/>
    <mergeCell ref="B27:G27"/>
    <mergeCell ref="J33:J38"/>
    <mergeCell ref="J39:J101"/>
    <mergeCell ref="J102:J117"/>
  </mergeCells>
  <hyperlinks>
    <hyperlink ref="K4" location="Contenido!A1" tooltip="Regresar a contenido" display="Regresar" xr:uid="{00000000-0004-0000-0900-000000000000}"/>
  </hyperlinks>
  <pageMargins left="0.7" right="0.7" top="0.75" bottom="0.75" header="0.3" footer="0.3"/>
  <pageSetup orientation="portrait" r:id="rId1"/>
  <ignoredErrors>
    <ignoredError sqref="G29:G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6F7271"/>
  </sheetPr>
  <dimension ref="A1:J27"/>
  <sheetViews>
    <sheetView zoomScaleNormal="100" zoomScaleSheetLayoutView="120" workbookViewId="0"/>
  </sheetViews>
  <sheetFormatPr baseColWidth="10" defaultColWidth="0" defaultRowHeight="14.45" customHeight="1" zeroHeight="1" x14ac:dyDescent="0.25"/>
  <cols>
    <col min="1" max="1" width="20.7109375" style="17" customWidth="1"/>
    <col min="2" max="2" width="50.7109375" style="17" customWidth="1"/>
    <col min="3" max="8" width="25.7109375" style="17" customWidth="1"/>
    <col min="9" max="9" width="11.42578125" style="17" customWidth="1"/>
    <col min="10" max="10" width="11.42578125" style="17" hidden="1" customWidth="1"/>
    <col min="11" max="16384" width="11.42578125" style="17" hidden="1"/>
  </cols>
  <sheetData>
    <row r="1" spans="1:10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</row>
    <row r="2" spans="1:10" s="1" customFormat="1" ht="20.100000000000001" customHeight="1" x14ac:dyDescent="0.25">
      <c r="B2" s="240"/>
      <c r="C2" s="233" t="s">
        <v>416</v>
      </c>
    </row>
    <row r="3" spans="1:10" s="1" customFormat="1" ht="20.100000000000001" customHeight="1" x14ac:dyDescent="0.25">
      <c r="B3" s="240"/>
      <c r="C3" s="233" t="s">
        <v>0</v>
      </c>
      <c r="H3" s="2"/>
      <c r="I3" s="2"/>
      <c r="J3" s="2"/>
    </row>
    <row r="4" spans="1:10" s="1" customFormat="1" ht="20.100000000000001" customHeight="1" x14ac:dyDescent="0.3">
      <c r="A4" s="3"/>
      <c r="B4" s="241"/>
      <c r="C4" s="236" t="s">
        <v>358</v>
      </c>
      <c r="D4" s="4"/>
      <c r="E4" s="4"/>
      <c r="F4" s="4"/>
      <c r="G4" s="4"/>
      <c r="H4" s="4"/>
      <c r="I4" s="15" t="s">
        <v>13</v>
      </c>
      <c r="J4" s="16"/>
    </row>
    <row r="5" spans="1:10" ht="14.45" customHeight="1" x14ac:dyDescent="0.25"/>
    <row r="6" spans="1:10" s="20" customFormat="1" ht="18" customHeight="1" x14ac:dyDescent="0.3">
      <c r="A6" s="18"/>
      <c r="B6" s="239" t="s">
        <v>1</v>
      </c>
      <c r="C6" s="19"/>
      <c r="D6" s="19"/>
      <c r="E6" s="19"/>
      <c r="F6" s="19"/>
      <c r="G6" s="19"/>
      <c r="H6" s="19"/>
      <c r="I6" s="19"/>
      <c r="J6" s="19"/>
    </row>
    <row r="7" spans="1:10" ht="14.45" customHeight="1" x14ac:dyDescent="0.25">
      <c r="B7" s="21"/>
    </row>
    <row r="8" spans="1:10" s="22" customFormat="1" ht="35.450000000000003" customHeight="1" x14ac:dyDescent="0.25">
      <c r="B8" s="23" t="s">
        <v>264</v>
      </c>
      <c r="C8" s="23" t="s">
        <v>315</v>
      </c>
      <c r="D8" s="23" t="s">
        <v>2</v>
      </c>
      <c r="E8" s="23" t="s">
        <v>363</v>
      </c>
      <c r="F8" s="23" t="s">
        <v>335</v>
      </c>
      <c r="G8" s="23" t="s">
        <v>372</v>
      </c>
      <c r="H8" s="24"/>
    </row>
    <row r="9" spans="1:10" s="22" customFormat="1" ht="20.100000000000001" customHeight="1" x14ac:dyDescent="0.25">
      <c r="B9" s="25" t="s">
        <v>4</v>
      </c>
      <c r="C9" s="26">
        <f>'Insumos (I) '!C9</f>
        <v>0.24168000000000001</v>
      </c>
      <c r="D9" s="26">
        <f>'Insumos (P) '!E9</f>
        <v>3.1480000000000001E-2</v>
      </c>
      <c r="E9" s="26">
        <f>'Insumos (SC) '!C9</f>
        <v>5.4000000000000003E-3</v>
      </c>
      <c r="F9" s="26">
        <f>'Insumos (CFAC)'!C9</f>
        <v>1.0000000000000001E-5</v>
      </c>
      <c r="G9" s="26">
        <f>SUM(C9:F9)</f>
        <v>0.27857000000000004</v>
      </c>
      <c r="H9" s="24"/>
      <c r="I9" s="27"/>
      <c r="J9" s="28"/>
    </row>
    <row r="10" spans="1:10" s="22" customFormat="1" ht="20.100000000000001" customHeight="1" x14ac:dyDescent="0.25">
      <c r="B10" s="25" t="s">
        <v>5</v>
      </c>
      <c r="C10" s="26">
        <f>'Insumos (I) '!C10</f>
        <v>0.23130999999999999</v>
      </c>
      <c r="D10" s="26">
        <f>'Insumos (P) '!E10</f>
        <v>2.5420000000000002E-2</v>
      </c>
      <c r="E10" s="26">
        <f>'Insumos (SC) '!C10</f>
        <v>0</v>
      </c>
      <c r="F10" s="26">
        <f>'Insumos (CFAC)'!C10</f>
        <v>1.92E-3</v>
      </c>
      <c r="G10" s="26">
        <f>SUM(C10:F10)</f>
        <v>0.25864999999999999</v>
      </c>
      <c r="H10" s="24"/>
      <c r="I10" s="27"/>
      <c r="J10" s="28"/>
    </row>
    <row r="11" spans="1:10" s="22" customFormat="1" ht="20.100000000000001" customHeight="1" x14ac:dyDescent="0.25">
      <c r="B11" s="25" t="s">
        <v>3</v>
      </c>
      <c r="C11" s="26">
        <f>'Insumos (I) '!C11</f>
        <v>0.70023000000000002</v>
      </c>
      <c r="D11" s="26">
        <f>'Insumos (P) '!E11</f>
        <v>0.15887999999999999</v>
      </c>
      <c r="E11" s="26">
        <f>'Insumos (SC) '!C11</f>
        <v>0</v>
      </c>
      <c r="F11" s="26">
        <f>'Insumos (CFAC)'!C11</f>
        <v>3.3730000000000003E-2</v>
      </c>
      <c r="G11" s="26">
        <f>SUM(C11:F11)</f>
        <v>0.89284000000000008</v>
      </c>
      <c r="H11" s="24"/>
      <c r="I11" s="27"/>
      <c r="J11" s="28"/>
    </row>
    <row r="12" spans="1:10" ht="14.45" customHeight="1" x14ac:dyDescent="0.25">
      <c r="B12" s="29" t="s">
        <v>373</v>
      </c>
    </row>
    <row r="13" spans="1:10" ht="14.45" customHeight="1" x14ac:dyDescent="0.25">
      <c r="B13" s="30"/>
    </row>
    <row r="14" spans="1:10" ht="14.45" customHeight="1" x14ac:dyDescent="0.25"/>
    <row r="16" spans="1:10" ht="14.45" customHeight="1" x14ac:dyDescent="0.25"/>
    <row r="19" spans="3:6" ht="14.45" hidden="1" customHeight="1" x14ac:dyDescent="0.25">
      <c r="C19" s="31"/>
    </row>
    <row r="23" spans="3:6" ht="14.45" hidden="1" customHeight="1" x14ac:dyDescent="0.25">
      <c r="F23" s="32"/>
    </row>
    <row r="24" spans="3:6" ht="14.45" hidden="1" customHeight="1" x14ac:dyDescent="0.25">
      <c r="F24" s="32"/>
    </row>
    <row r="25" spans="3:6" ht="14.45" hidden="1" customHeight="1" x14ac:dyDescent="0.25">
      <c r="F25" s="32"/>
    </row>
    <row r="27" spans="3:6" ht="14.45" hidden="1" customHeight="1" x14ac:dyDescent="0.25">
      <c r="C27" s="31"/>
    </row>
  </sheetData>
  <sheetProtection algorithmName="SHA-512" hashValue="E/FDftdGpfZGkl+vaOztNf41zvLzh9NtRigjqaDjrTyQFgzEAbSeFq/X/b4BLGqsiY8zfIlzKHjKfOvFIBwh6w==" saltValue="zSbuwRDMbsk41HAiOfXxig==" spinCount="100000" sheet="1" objects="1" scenarios="1"/>
  <mergeCells count="1">
    <mergeCell ref="B1:B4"/>
  </mergeCells>
  <hyperlinks>
    <hyperlink ref="I4" location="Contenido!A1" tooltip="Regresar a contenido" display="Regresar" xr:uid="{00000000-0004-0000-0100-000000000000}"/>
  </hyperlinks>
  <pageMargins left="0.70866141732283472" right="0.70866141732283472" top="0.74803149606299213" bottom="0.74803149606299213" header="0.31496062992125984" footer="0.31496062992125984"/>
  <pageSetup scale="110" fitToWidth="0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6F7271"/>
  </sheetPr>
  <dimension ref="A1:BK111"/>
  <sheetViews>
    <sheetView zoomScaleNormal="100" zoomScaleSheetLayoutView="70" workbookViewId="0"/>
  </sheetViews>
  <sheetFormatPr baseColWidth="10" defaultColWidth="0" defaultRowHeight="14.45" customHeight="1" zeroHeight="1" x14ac:dyDescent="0.25"/>
  <cols>
    <col min="1" max="1" width="20.7109375" style="22" customWidth="1"/>
    <col min="2" max="2" width="50.7109375" style="22" customWidth="1"/>
    <col min="3" max="7" width="20.7109375" style="22" customWidth="1"/>
    <col min="8" max="8" width="11.42578125" style="22" customWidth="1"/>
    <col min="9" max="16384" width="11.42578125" style="22" hidden="1"/>
  </cols>
  <sheetData>
    <row r="1" spans="1:63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</row>
    <row r="2" spans="1:63" s="1" customFormat="1" ht="20.100000000000001" customHeight="1" x14ac:dyDescent="0.25">
      <c r="B2" s="240"/>
      <c r="C2" s="233" t="s">
        <v>416</v>
      </c>
    </row>
    <row r="3" spans="1:63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</row>
    <row r="4" spans="1:63" s="1" customFormat="1" ht="20.100000000000001" customHeight="1" x14ac:dyDescent="0.3">
      <c r="A4" s="3"/>
      <c r="B4" s="241"/>
      <c r="C4" s="236" t="s">
        <v>326</v>
      </c>
      <c r="D4" s="4"/>
      <c r="E4" s="4"/>
      <c r="F4" s="4"/>
      <c r="G4" s="4"/>
      <c r="H4" s="15" t="s">
        <v>13</v>
      </c>
      <c r="I4" s="2"/>
      <c r="J4" s="2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14.45" customHeight="1" x14ac:dyDescent="0.25"/>
    <row r="6" spans="1:63" s="1" customFormat="1" ht="18" customHeight="1" collapsed="1" x14ac:dyDescent="0.25">
      <c r="B6" s="239" t="s">
        <v>1</v>
      </c>
      <c r="C6" s="19"/>
      <c r="D6" s="19"/>
      <c r="E6" s="19"/>
      <c r="F6" s="19"/>
      <c r="G6" s="19"/>
      <c r="H6" s="19"/>
      <c r="I6" s="33"/>
      <c r="J6" s="33"/>
      <c r="K6" s="33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63" ht="14.45" customHeight="1" x14ac:dyDescent="0.25">
      <c r="B7" s="35"/>
      <c r="G7" s="36"/>
    </row>
    <row r="8" spans="1:63" ht="35.450000000000003" customHeight="1" x14ac:dyDescent="0.25">
      <c r="B8" s="37" t="s">
        <v>244</v>
      </c>
      <c r="C8" s="23" t="s">
        <v>329</v>
      </c>
      <c r="D8" s="24"/>
      <c r="E8" s="24"/>
      <c r="F8" s="36"/>
      <c r="G8" s="38"/>
    </row>
    <row r="9" spans="1:63" ht="15" x14ac:dyDescent="0.25">
      <c r="B9" s="25" t="s">
        <v>4</v>
      </c>
      <c r="C9" s="26">
        <f>ROUND($C$46,5)</f>
        <v>0.24168000000000001</v>
      </c>
      <c r="D9" s="24"/>
      <c r="E9" s="24"/>
      <c r="F9" s="39"/>
      <c r="G9" s="40"/>
    </row>
    <row r="10" spans="1:63" ht="15" x14ac:dyDescent="0.25">
      <c r="B10" s="25" t="s">
        <v>5</v>
      </c>
      <c r="C10" s="26">
        <f>ROUND($C$72,5)</f>
        <v>0.23130999999999999</v>
      </c>
      <c r="D10" s="24"/>
      <c r="E10" s="24"/>
      <c r="F10" s="39"/>
      <c r="G10" s="40"/>
    </row>
    <row r="11" spans="1:63" ht="15" x14ac:dyDescent="0.25">
      <c r="B11" s="25" t="s">
        <v>3</v>
      </c>
      <c r="C11" s="26">
        <f>ROUND($C$97,5)</f>
        <v>0.70023000000000002</v>
      </c>
      <c r="D11" s="41"/>
      <c r="E11" s="41"/>
      <c r="F11" s="42"/>
      <c r="G11" s="40"/>
    </row>
    <row r="12" spans="1:63" ht="14.45" customHeight="1" x14ac:dyDescent="0.25">
      <c r="B12" s="43"/>
      <c r="G12" s="40"/>
    </row>
    <row r="13" spans="1:63" s="48" customFormat="1" ht="18" customHeight="1" collapsed="1" x14ac:dyDescent="0.25">
      <c r="A13" s="1"/>
      <c r="B13" s="44" t="s">
        <v>340</v>
      </c>
      <c r="C13" s="45"/>
      <c r="D13" s="45"/>
      <c r="E13" s="45"/>
      <c r="F13" s="45"/>
      <c r="G13" s="45"/>
      <c r="H13" s="45"/>
      <c r="I13" s="46"/>
      <c r="J13" s="46"/>
      <c r="K13" s="46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63" ht="14.45" customHeight="1" x14ac:dyDescent="0.25">
      <c r="B14" s="43"/>
      <c r="C14" s="36"/>
    </row>
    <row r="15" spans="1:63" s="1" customFormat="1" ht="18" customHeight="1" collapsed="1" x14ac:dyDescent="0.25">
      <c r="B15" s="49" t="s">
        <v>341</v>
      </c>
      <c r="C15" s="50"/>
      <c r="D15" s="50"/>
      <c r="E15" s="50"/>
      <c r="F15" s="50"/>
      <c r="G15" s="50"/>
      <c r="H15" s="50"/>
      <c r="I15" s="33"/>
      <c r="J15" s="33"/>
      <c r="K15" s="33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63" ht="14.45" customHeight="1" x14ac:dyDescent="0.25">
      <c r="B16" s="43"/>
      <c r="C16" s="36"/>
    </row>
    <row r="17" spans="2:23" ht="46.35" customHeight="1" x14ac:dyDescent="0.25">
      <c r="B17" s="23" t="s">
        <v>298</v>
      </c>
      <c r="C17" s="51" t="s">
        <v>374</v>
      </c>
      <c r="D17" s="23" t="s">
        <v>375</v>
      </c>
      <c r="E17" s="36"/>
    </row>
    <row r="18" spans="2:23" ht="15" x14ac:dyDescent="0.25">
      <c r="B18" s="52" t="s">
        <v>245</v>
      </c>
      <c r="C18" s="53">
        <v>6.9599999999999995E-2</v>
      </c>
      <c r="D18" s="53">
        <v>0.11490439348306086</v>
      </c>
      <c r="E18" s="36"/>
    </row>
    <row r="19" spans="2:23" ht="15" x14ac:dyDescent="0.25">
      <c r="B19" s="52" t="s">
        <v>246</v>
      </c>
      <c r="C19" s="53">
        <v>0.1585</v>
      </c>
      <c r="D19" s="53">
        <v>0.88509560651693897</v>
      </c>
      <c r="E19" s="36"/>
    </row>
    <row r="20" spans="2:23" ht="45" x14ac:dyDescent="0.25">
      <c r="B20" s="54" t="s">
        <v>330</v>
      </c>
      <c r="C20" s="247">
        <f>SUMPRODUCT(C18:C19,D18:D19)</f>
        <v>0.14828499941935586</v>
      </c>
      <c r="D20" s="247"/>
      <c r="E20" s="36"/>
    </row>
    <row r="21" spans="2:23" ht="47.25" customHeight="1" x14ac:dyDescent="0.25">
      <c r="B21" s="243" t="s">
        <v>376</v>
      </c>
      <c r="C21" s="243"/>
      <c r="D21" s="243"/>
      <c r="E21" s="36"/>
    </row>
    <row r="22" spans="2:23" ht="14.45" customHeight="1" x14ac:dyDescent="0.25">
      <c r="C22" s="39"/>
      <c r="D22" s="36"/>
      <c r="E22" s="36"/>
    </row>
    <row r="23" spans="2:23" s="1" customFormat="1" ht="16.5" collapsed="1" x14ac:dyDescent="0.25">
      <c r="B23" s="49" t="s">
        <v>342</v>
      </c>
      <c r="C23" s="50"/>
      <c r="D23" s="50"/>
      <c r="E23" s="50"/>
      <c r="F23" s="50"/>
      <c r="G23" s="50"/>
      <c r="H23" s="50"/>
      <c r="I23" s="33"/>
      <c r="J23" s="33"/>
      <c r="K23" s="33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2:23" ht="14.45" customHeight="1" x14ac:dyDescent="0.25">
      <c r="B24" s="36"/>
      <c r="C24" s="39"/>
      <c r="D24" s="36"/>
      <c r="E24" s="36"/>
    </row>
    <row r="25" spans="2:23" ht="20.45" customHeight="1" x14ac:dyDescent="0.25">
      <c r="B25" s="244" t="s">
        <v>298</v>
      </c>
      <c r="C25" s="245" t="s">
        <v>374</v>
      </c>
      <c r="D25" s="244" t="s">
        <v>377</v>
      </c>
      <c r="E25" s="36"/>
    </row>
    <row r="26" spans="2:23" ht="24" customHeight="1" x14ac:dyDescent="0.25">
      <c r="B26" s="244"/>
      <c r="C26" s="245"/>
      <c r="D26" s="244"/>
      <c r="E26" s="36"/>
    </row>
    <row r="27" spans="2:23" ht="15" x14ac:dyDescent="0.25">
      <c r="B27" s="52" t="s">
        <v>245</v>
      </c>
      <c r="C27" s="53">
        <v>5.5300000000000002E-2</v>
      </c>
      <c r="D27" s="53">
        <v>0.38609757663087652</v>
      </c>
      <c r="E27" s="36"/>
    </row>
    <row r="28" spans="2:23" ht="15" x14ac:dyDescent="0.25">
      <c r="B28" s="52" t="s">
        <v>246</v>
      </c>
      <c r="C28" s="53">
        <v>0.1002</v>
      </c>
      <c r="D28" s="53">
        <v>0.61390242336912348</v>
      </c>
      <c r="E28" s="36"/>
    </row>
    <row r="29" spans="2:23" ht="45" x14ac:dyDescent="0.25">
      <c r="B29" s="55" t="s">
        <v>331</v>
      </c>
      <c r="C29" s="248">
        <f>SUMPRODUCT(C27:C28,D27:D28)</f>
        <v>8.2864218809273651E-2</v>
      </c>
      <c r="D29" s="248"/>
      <c r="E29" s="36"/>
    </row>
    <row r="30" spans="2:23" ht="46.5" customHeight="1" x14ac:dyDescent="0.25">
      <c r="B30" s="243" t="s">
        <v>378</v>
      </c>
      <c r="C30" s="243"/>
      <c r="D30" s="243"/>
      <c r="E30" s="36"/>
    </row>
    <row r="31" spans="2:23" ht="14.45" customHeight="1" x14ac:dyDescent="0.25">
      <c r="B31" s="36"/>
      <c r="C31" s="39"/>
      <c r="D31" s="36"/>
      <c r="E31" s="36"/>
    </row>
    <row r="32" spans="2:23" s="1" customFormat="1" ht="16.5" collapsed="1" x14ac:dyDescent="0.25">
      <c r="B32" s="49" t="s">
        <v>343</v>
      </c>
      <c r="C32" s="56"/>
      <c r="D32" s="56"/>
      <c r="E32" s="56"/>
      <c r="F32" s="56"/>
      <c r="G32" s="56"/>
      <c r="H32" s="56"/>
      <c r="I32" s="33"/>
      <c r="J32" s="33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2:23" ht="14.45" customHeight="1" x14ac:dyDescent="0.25">
      <c r="B33" s="36"/>
      <c r="C33" s="39"/>
      <c r="D33" s="36"/>
      <c r="E33" s="36"/>
    </row>
    <row r="34" spans="2:23" ht="14.45" customHeight="1" x14ac:dyDescent="0.25">
      <c r="B34" s="57" t="s">
        <v>310</v>
      </c>
      <c r="C34" s="33"/>
      <c r="D34" s="33"/>
      <c r="E34" s="33"/>
      <c r="F34" s="33"/>
      <c r="G34" s="33"/>
    </row>
    <row r="35" spans="2:23" ht="49.35" customHeight="1" x14ac:dyDescent="0.25">
      <c r="B35" s="23" t="s">
        <v>305</v>
      </c>
      <c r="C35" s="23" t="s">
        <v>312</v>
      </c>
      <c r="D35" s="23" t="s">
        <v>370</v>
      </c>
      <c r="E35" s="23" t="s">
        <v>306</v>
      </c>
      <c r="F35" s="23" t="s">
        <v>313</v>
      </c>
      <c r="G35" s="23" t="s">
        <v>314</v>
      </c>
    </row>
    <row r="36" spans="2:23" ht="14.45" customHeight="1" x14ac:dyDescent="0.25">
      <c r="B36" s="58" t="s">
        <v>307</v>
      </c>
      <c r="C36" s="59">
        <v>2.8643999999999998</v>
      </c>
      <c r="D36" s="59">
        <v>7.4863999999999997</v>
      </c>
      <c r="E36" s="60">
        <v>2</v>
      </c>
      <c r="F36" s="53">
        <f>(E36/12)*$C36</f>
        <v>0.47739999999999994</v>
      </c>
      <c r="G36" s="53">
        <f>(E36/12)*$D36</f>
        <v>1.2477333333333331</v>
      </c>
    </row>
    <row r="37" spans="2:23" ht="14.45" customHeight="1" x14ac:dyDescent="0.25">
      <c r="B37" s="58" t="s">
        <v>308</v>
      </c>
      <c r="C37" s="59">
        <v>2.3613</v>
      </c>
      <c r="D37" s="59">
        <v>6.1185999999999998</v>
      </c>
      <c r="E37" s="60">
        <v>5</v>
      </c>
      <c r="F37" s="53">
        <f>(E37/12)*$C37</f>
        <v>0.98387500000000006</v>
      </c>
      <c r="G37" s="53">
        <f>(E37/12)*$D37</f>
        <v>2.5494166666666667</v>
      </c>
    </row>
    <row r="38" spans="2:23" ht="14.45" customHeight="1" x14ac:dyDescent="0.25">
      <c r="B38" s="58" t="s">
        <v>309</v>
      </c>
      <c r="C38" s="59">
        <v>3.5186999999999999</v>
      </c>
      <c r="D38" s="59">
        <v>9.1257000000000001</v>
      </c>
      <c r="E38" s="60">
        <v>5</v>
      </c>
      <c r="F38" s="53">
        <f>(E38/12)*$C38</f>
        <v>1.4661250000000001</v>
      </c>
      <c r="G38" s="53">
        <f>(E38/12)*$D38</f>
        <v>3.8023750000000001</v>
      </c>
    </row>
    <row r="39" spans="2:23" ht="27" customHeight="1" x14ac:dyDescent="0.25">
      <c r="B39" s="43"/>
      <c r="C39" s="36"/>
      <c r="D39" s="36"/>
      <c r="E39" s="55" t="s">
        <v>311</v>
      </c>
      <c r="F39" s="61">
        <f>ROUND(SUM(F36:F38),4)</f>
        <v>2.9274</v>
      </c>
      <c r="G39" s="61">
        <f>ROUND(SUM(G36:G38),4)</f>
        <v>7.5994999999999999</v>
      </c>
    </row>
    <row r="40" spans="2:23" ht="14.45" customHeight="1" x14ac:dyDescent="0.25">
      <c r="B40" s="43"/>
      <c r="C40" s="36"/>
      <c r="D40" s="36"/>
      <c r="E40" s="36"/>
    </row>
    <row r="41" spans="2:23" ht="28.35" customHeight="1" x14ac:dyDescent="0.25">
      <c r="B41" s="23" t="s">
        <v>274</v>
      </c>
      <c r="C41" s="23" t="s">
        <v>272</v>
      </c>
      <c r="D41" s="36"/>
      <c r="E41" s="36"/>
      <c r="F41" s="28"/>
      <c r="G41" s="28"/>
    </row>
    <row r="42" spans="2:23" ht="29.1" customHeight="1" x14ac:dyDescent="0.25">
      <c r="B42" s="62" t="s">
        <v>379</v>
      </c>
      <c r="C42" s="53">
        <f>F39/1000</f>
        <v>2.9274000000000001E-3</v>
      </c>
      <c r="D42" s="36"/>
      <c r="E42" s="39"/>
      <c r="F42" s="28"/>
      <c r="G42" s="39"/>
    </row>
    <row r="43" spans="2:23" ht="35.1" customHeight="1" x14ac:dyDescent="0.25">
      <c r="B43" s="62" t="s">
        <v>380</v>
      </c>
      <c r="C43" s="53">
        <f>G39/1000</f>
        <v>7.5995000000000004E-3</v>
      </c>
      <c r="D43" s="39"/>
      <c r="E43" s="36"/>
      <c r="G43" s="39"/>
    </row>
    <row r="44" spans="2:23" ht="35.25" customHeight="1" x14ac:dyDescent="0.25">
      <c r="B44" s="246" t="s">
        <v>381</v>
      </c>
      <c r="C44" s="246"/>
      <c r="D44" s="39"/>
      <c r="E44" s="36"/>
      <c r="G44" s="39"/>
    </row>
    <row r="45" spans="2:23" ht="14.45" customHeight="1" x14ac:dyDescent="0.25"/>
    <row r="46" spans="2:23" ht="56.1" customHeight="1" x14ac:dyDescent="0.25">
      <c r="B46" s="63" t="s">
        <v>328</v>
      </c>
      <c r="C46" s="26">
        <f>$C$20+$C$29+$C$42+$C$43</f>
        <v>0.2416761182286295</v>
      </c>
    </row>
    <row r="47" spans="2:23" ht="14.45" customHeight="1" x14ac:dyDescent="0.25"/>
    <row r="48" spans="2:23" s="1" customFormat="1" ht="18" customHeight="1" collapsed="1" x14ac:dyDescent="0.25">
      <c r="B48" s="44" t="s">
        <v>344</v>
      </c>
      <c r="C48" s="46"/>
      <c r="D48" s="46"/>
      <c r="E48" s="46"/>
      <c r="F48" s="46"/>
      <c r="G48" s="46"/>
      <c r="H48" s="46"/>
      <c r="I48" s="33"/>
      <c r="J48" s="33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2:7" ht="14.45" customHeight="1" x14ac:dyDescent="0.25">
      <c r="B49" s="43"/>
    </row>
    <row r="50" spans="2:7" ht="51.6" customHeight="1" x14ac:dyDescent="0.25">
      <c r="B50" s="23" t="s">
        <v>267</v>
      </c>
      <c r="C50" s="23" t="s">
        <v>382</v>
      </c>
      <c r="D50" s="23" t="s">
        <v>383</v>
      </c>
      <c r="E50" s="23" t="s">
        <v>302</v>
      </c>
      <c r="F50" s="64"/>
      <c r="G50" s="64"/>
    </row>
    <row r="51" spans="2:7" ht="15" customHeight="1" x14ac:dyDescent="0.25">
      <c r="B51" s="52" t="s">
        <v>248</v>
      </c>
      <c r="C51" s="65">
        <v>83.98</v>
      </c>
      <c r="D51" s="66">
        <v>5985.6160220000002</v>
      </c>
      <c r="E51" s="67">
        <f t="shared" ref="E51:E66" si="0">D51/$D$67</f>
        <v>6.8345855212516723E-2</v>
      </c>
      <c r="F51" s="68"/>
      <c r="G51" s="68"/>
    </row>
    <row r="52" spans="2:7" ht="15" customHeight="1" x14ac:dyDescent="0.25">
      <c r="B52" s="52" t="s">
        <v>249</v>
      </c>
      <c r="C52" s="65">
        <v>90.16</v>
      </c>
      <c r="D52" s="66">
        <v>10239.071649</v>
      </c>
      <c r="E52" s="67">
        <f t="shared" si="0"/>
        <v>0.11691329778940818</v>
      </c>
      <c r="F52" s="68"/>
      <c r="G52" s="68"/>
    </row>
    <row r="53" spans="2:7" ht="15" customHeight="1" x14ac:dyDescent="0.25">
      <c r="B53" s="52" t="s">
        <v>250</v>
      </c>
      <c r="C53" s="65">
        <v>142.82</v>
      </c>
      <c r="D53" s="66">
        <v>2323.260311</v>
      </c>
      <c r="E53" s="67">
        <f t="shared" si="0"/>
        <v>2.652779801660865E-2</v>
      </c>
      <c r="F53" s="68"/>
      <c r="G53" s="68"/>
    </row>
    <row r="54" spans="2:7" ht="15" customHeight="1" x14ac:dyDescent="0.25">
      <c r="B54" s="52" t="s">
        <v>251</v>
      </c>
      <c r="C54" s="65">
        <v>139.09</v>
      </c>
      <c r="D54" s="66">
        <v>5086.967361</v>
      </c>
      <c r="E54" s="67">
        <f t="shared" si="0"/>
        <v>5.8084770798500829E-2</v>
      </c>
      <c r="F54" s="68"/>
      <c r="G54" s="68"/>
    </row>
    <row r="55" spans="2:7" ht="15" customHeight="1" x14ac:dyDescent="0.25">
      <c r="B55" s="52" t="s">
        <v>252</v>
      </c>
      <c r="C55" s="65">
        <v>205.59</v>
      </c>
      <c r="D55" s="66">
        <v>2383.76973</v>
      </c>
      <c r="E55" s="67">
        <f t="shared" si="0"/>
        <v>2.7218715705743291E-2</v>
      </c>
      <c r="F55" s="68"/>
      <c r="G55" s="68"/>
    </row>
    <row r="56" spans="2:7" ht="15" customHeight="1" x14ac:dyDescent="0.25">
      <c r="B56" s="52" t="s">
        <v>253</v>
      </c>
      <c r="C56" s="65">
        <v>114.82</v>
      </c>
      <c r="D56" s="66">
        <v>2935.654106</v>
      </c>
      <c r="E56" s="67">
        <f t="shared" si="0"/>
        <v>3.3520324348447858E-2</v>
      </c>
      <c r="F56" s="68"/>
      <c r="G56" s="68"/>
    </row>
    <row r="57" spans="2:7" ht="15" customHeight="1" x14ac:dyDescent="0.25">
      <c r="B57" s="52" t="s">
        <v>254</v>
      </c>
      <c r="C57" s="65">
        <v>53.64</v>
      </c>
      <c r="D57" s="66">
        <v>14637.474361</v>
      </c>
      <c r="E57" s="67">
        <f t="shared" si="0"/>
        <v>0.16713579682974053</v>
      </c>
      <c r="F57" s="68"/>
      <c r="G57" s="68"/>
    </row>
    <row r="58" spans="2:7" ht="15" customHeight="1" x14ac:dyDescent="0.25">
      <c r="B58" s="52" t="s">
        <v>255</v>
      </c>
      <c r="C58" s="65">
        <v>148.5</v>
      </c>
      <c r="D58" s="66">
        <v>6279.0976110000001</v>
      </c>
      <c r="E58" s="67">
        <f t="shared" si="0"/>
        <v>7.169693054304406E-2</v>
      </c>
      <c r="F58" s="68"/>
      <c r="G58" s="68"/>
    </row>
    <row r="59" spans="2:7" ht="15" customHeight="1" x14ac:dyDescent="0.25">
      <c r="B59" s="52" t="s">
        <v>256</v>
      </c>
      <c r="C59" s="65">
        <v>84.16</v>
      </c>
      <c r="D59" s="66">
        <v>5841.4443779999992</v>
      </c>
      <c r="E59" s="67">
        <f t="shared" si="0"/>
        <v>6.6699653005365761E-2</v>
      </c>
      <c r="F59" s="68"/>
      <c r="G59" s="68"/>
    </row>
    <row r="60" spans="2:7" ht="15" customHeight="1" x14ac:dyDescent="0.25">
      <c r="B60" s="52" t="s">
        <v>257</v>
      </c>
      <c r="C60" s="65">
        <v>68.83</v>
      </c>
      <c r="D60" s="66">
        <v>7231.8716589999995</v>
      </c>
      <c r="E60" s="67">
        <f t="shared" si="0"/>
        <v>8.2576037538132127E-2</v>
      </c>
      <c r="F60" s="68"/>
      <c r="G60" s="68"/>
    </row>
    <row r="61" spans="2:7" ht="15" customHeight="1" x14ac:dyDescent="0.25">
      <c r="B61" s="52" t="s">
        <v>258</v>
      </c>
      <c r="C61" s="65">
        <v>189.25</v>
      </c>
      <c r="D61" s="66">
        <v>2782.1782459999999</v>
      </c>
      <c r="E61" s="67">
        <f t="shared" si="0"/>
        <v>3.1767883351961818E-2</v>
      </c>
      <c r="F61" s="68"/>
      <c r="G61" s="68"/>
    </row>
    <row r="62" spans="2:7" ht="15" customHeight="1" x14ac:dyDescent="0.25">
      <c r="B62" s="52" t="s">
        <v>259</v>
      </c>
      <c r="C62" s="65">
        <v>84.18</v>
      </c>
      <c r="D62" s="66">
        <v>4925.0008139999991</v>
      </c>
      <c r="E62" s="67">
        <f t="shared" si="0"/>
        <v>5.6235380171062187E-2</v>
      </c>
      <c r="F62" s="68"/>
      <c r="G62" s="68"/>
    </row>
    <row r="63" spans="2:7" ht="15" customHeight="1" x14ac:dyDescent="0.25">
      <c r="B63" s="52" t="s">
        <v>260</v>
      </c>
      <c r="C63" s="65">
        <v>134.22</v>
      </c>
      <c r="D63" s="66">
        <v>2252.465913</v>
      </c>
      <c r="E63" s="67">
        <f t="shared" si="0"/>
        <v>2.5719442843510097E-2</v>
      </c>
      <c r="F63" s="68"/>
      <c r="G63" s="68"/>
    </row>
    <row r="64" spans="2:7" ht="15" customHeight="1" x14ac:dyDescent="0.25">
      <c r="B64" s="52" t="s">
        <v>261</v>
      </c>
      <c r="C64" s="65">
        <v>58.56</v>
      </c>
      <c r="D64" s="66">
        <v>3978.9889979999994</v>
      </c>
      <c r="E64" s="67">
        <f t="shared" si="0"/>
        <v>4.5433486703785914E-2</v>
      </c>
      <c r="F64" s="68"/>
      <c r="G64" s="68"/>
    </row>
    <row r="65" spans="2:23" ht="15" customHeight="1" x14ac:dyDescent="0.25">
      <c r="B65" s="52" t="s">
        <v>262</v>
      </c>
      <c r="C65" s="65">
        <v>84.34</v>
      </c>
      <c r="D65" s="66">
        <v>5525.9536840000001</v>
      </c>
      <c r="E65" s="67">
        <f t="shared" si="0"/>
        <v>6.3097270023602825E-2</v>
      </c>
      <c r="F65" s="68"/>
      <c r="G65" s="68"/>
    </row>
    <row r="66" spans="2:23" ht="15" customHeight="1" x14ac:dyDescent="0.25">
      <c r="B66" s="52" t="s">
        <v>263</v>
      </c>
      <c r="C66" s="65">
        <v>65.67</v>
      </c>
      <c r="D66" s="66">
        <v>5169.5174990000005</v>
      </c>
      <c r="E66" s="67">
        <f t="shared" si="0"/>
        <v>5.9027357118569539E-2</v>
      </c>
      <c r="F66" s="68"/>
      <c r="G66" s="68"/>
    </row>
    <row r="67" spans="2:23" ht="15" customHeight="1" x14ac:dyDescent="0.25">
      <c r="B67" s="69" t="s">
        <v>247</v>
      </c>
      <c r="C67" s="70"/>
      <c r="D67" s="71">
        <f>SUM(D51:D66)</f>
        <v>87578.332341999965</v>
      </c>
      <c r="E67" s="72">
        <f>SUM(E51:E66)</f>
        <v>1.0000000000000004</v>
      </c>
      <c r="F67" s="73"/>
      <c r="G67" s="24"/>
    </row>
    <row r="68" spans="2:23" ht="34.5" customHeight="1" x14ac:dyDescent="0.25">
      <c r="B68" s="243" t="s">
        <v>384</v>
      </c>
      <c r="C68" s="243"/>
      <c r="D68" s="243"/>
      <c r="E68" s="243"/>
    </row>
    <row r="69" spans="2:23" ht="15" customHeight="1" x14ac:dyDescent="0.25">
      <c r="B69" s="35"/>
      <c r="C69" s="74"/>
      <c r="D69" s="74"/>
    </row>
    <row r="70" spans="2:23" ht="43.35" customHeight="1" x14ac:dyDescent="0.3">
      <c r="B70" s="63" t="s">
        <v>299</v>
      </c>
      <c r="C70" s="75">
        <f>(8760/12)</f>
        <v>730</v>
      </c>
      <c r="D70" s="76"/>
    </row>
    <row r="71" spans="2:23" ht="43.35" customHeight="1" x14ac:dyDescent="0.3">
      <c r="B71" s="63" t="s">
        <v>385</v>
      </c>
      <c r="C71" s="77">
        <v>0.56000000000000005</v>
      </c>
      <c r="D71" s="76"/>
      <c r="E71" s="78"/>
      <c r="F71" s="79"/>
    </row>
    <row r="72" spans="2:23" ht="55.35" customHeight="1" x14ac:dyDescent="0.25">
      <c r="B72" s="63" t="s">
        <v>327</v>
      </c>
      <c r="C72" s="26">
        <f>(SUMPRODUCT(C51:C66,E51:E66))/(C70*C71)</f>
        <v>0.23130839786495683</v>
      </c>
      <c r="D72" s="80"/>
      <c r="E72" s="28"/>
      <c r="F72" s="81"/>
      <c r="G72" s="82"/>
    </row>
    <row r="73" spans="2:23" ht="36.75" customHeight="1" x14ac:dyDescent="0.25">
      <c r="B73" s="243" t="s">
        <v>386</v>
      </c>
      <c r="C73" s="243"/>
      <c r="D73" s="80"/>
      <c r="E73" s="83"/>
      <c r="F73" s="83"/>
      <c r="G73" s="83"/>
    </row>
    <row r="74" spans="2:23" ht="14.45" customHeight="1" x14ac:dyDescent="0.25">
      <c r="B74" s="43"/>
    </row>
    <row r="75" spans="2:23" s="1" customFormat="1" ht="18" customHeight="1" collapsed="1" x14ac:dyDescent="0.25">
      <c r="B75" s="44" t="s">
        <v>345</v>
      </c>
      <c r="C75" s="46"/>
      <c r="D75" s="46"/>
      <c r="E75" s="46"/>
      <c r="F75" s="46"/>
      <c r="G75" s="46"/>
      <c r="H75" s="46"/>
      <c r="I75" s="33"/>
      <c r="J75" s="33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</row>
    <row r="76" spans="2:23" ht="14.45" customHeight="1" x14ac:dyDescent="0.25">
      <c r="B76" s="43"/>
      <c r="D76" s="36"/>
    </row>
    <row r="77" spans="2:23" ht="54" customHeight="1" x14ac:dyDescent="0.25">
      <c r="B77" s="23" t="s">
        <v>267</v>
      </c>
      <c r="C77" s="23" t="s">
        <v>387</v>
      </c>
      <c r="D77" s="23" t="s">
        <v>383</v>
      </c>
      <c r="E77" s="23" t="s">
        <v>302</v>
      </c>
      <c r="F77" s="64"/>
      <c r="G77" s="64"/>
    </row>
    <row r="78" spans="2:23" ht="15" customHeight="1" x14ac:dyDescent="0.25">
      <c r="B78" s="52" t="s">
        <v>248</v>
      </c>
      <c r="C78" s="53">
        <v>0.625</v>
      </c>
      <c r="D78" s="84">
        <v>780.93625600000007</v>
      </c>
      <c r="E78" s="67">
        <f>D78/$D$94</f>
        <v>5.67286228438258E-2</v>
      </c>
      <c r="F78" s="85"/>
      <c r="G78" s="86"/>
    </row>
    <row r="79" spans="2:23" ht="15" customHeight="1" x14ac:dyDescent="0.25">
      <c r="B79" s="52" t="s">
        <v>249</v>
      </c>
      <c r="C79" s="53">
        <v>0.85860000000000003</v>
      </c>
      <c r="D79" s="84">
        <v>1276.1250070000001</v>
      </c>
      <c r="E79" s="67">
        <f t="shared" ref="E79:E93" si="1">D79/$D$94</f>
        <v>9.2700029826349312E-2</v>
      </c>
      <c r="F79" s="85"/>
      <c r="G79" s="86"/>
    </row>
    <row r="80" spans="2:23" ht="15" customHeight="1" x14ac:dyDescent="0.25">
      <c r="B80" s="52" t="s">
        <v>250</v>
      </c>
      <c r="C80" s="53">
        <v>1.1529</v>
      </c>
      <c r="D80" s="84">
        <v>693.84940700000016</v>
      </c>
      <c r="E80" s="67">
        <f t="shared" si="1"/>
        <v>5.040247653723378E-2</v>
      </c>
      <c r="F80" s="85"/>
      <c r="G80" s="86"/>
    </row>
    <row r="81" spans="2:7" ht="15" customHeight="1" x14ac:dyDescent="0.25">
      <c r="B81" s="52" t="s">
        <v>251</v>
      </c>
      <c r="C81" s="53">
        <v>1.0861000000000001</v>
      </c>
      <c r="D81" s="84">
        <v>871.34106399999996</v>
      </c>
      <c r="E81" s="67">
        <f t="shared" si="1"/>
        <v>6.3295791696465778E-2</v>
      </c>
      <c r="F81" s="85"/>
      <c r="G81" s="86"/>
    </row>
    <row r="82" spans="2:7" ht="15" customHeight="1" x14ac:dyDescent="0.25">
      <c r="B82" s="52" t="s">
        <v>252</v>
      </c>
      <c r="C82" s="53">
        <v>1.2246999999999999</v>
      </c>
      <c r="D82" s="84">
        <v>651.49509599999999</v>
      </c>
      <c r="E82" s="67">
        <f t="shared" si="1"/>
        <v>4.732578274043673E-2</v>
      </c>
      <c r="F82" s="85"/>
      <c r="G82" s="86"/>
    </row>
    <row r="83" spans="2:7" ht="15" customHeight="1" x14ac:dyDescent="0.25">
      <c r="B83" s="52" t="s">
        <v>253</v>
      </c>
      <c r="C83" s="53">
        <v>1.032</v>
      </c>
      <c r="D83" s="84">
        <v>496.38600000000008</v>
      </c>
      <c r="E83" s="67">
        <f t="shared" si="1"/>
        <v>3.605837731646476E-2</v>
      </c>
      <c r="F83" s="85"/>
      <c r="G83" s="86"/>
    </row>
    <row r="84" spans="2:7" ht="15" customHeight="1" x14ac:dyDescent="0.25">
      <c r="B84" s="52" t="s">
        <v>254</v>
      </c>
      <c r="C84" s="53">
        <v>0.75449999999999995</v>
      </c>
      <c r="D84" s="84">
        <v>967.64423600000021</v>
      </c>
      <c r="E84" s="67">
        <f t="shared" si="1"/>
        <v>7.0291428383939661E-2</v>
      </c>
      <c r="F84" s="85"/>
      <c r="G84" s="86"/>
    </row>
    <row r="85" spans="2:7" ht="15" customHeight="1" x14ac:dyDescent="0.25">
      <c r="B85" s="52" t="s">
        <v>255</v>
      </c>
      <c r="C85" s="53">
        <v>1.2396</v>
      </c>
      <c r="D85" s="84">
        <v>1247.8696179999999</v>
      </c>
      <c r="E85" s="67">
        <f t="shared" si="1"/>
        <v>9.064750723750617E-2</v>
      </c>
      <c r="F85" s="85"/>
      <c r="G85" s="86"/>
    </row>
    <row r="86" spans="2:7" ht="15" customHeight="1" x14ac:dyDescent="0.25">
      <c r="B86" s="52" t="s">
        <v>256</v>
      </c>
      <c r="C86" s="53">
        <v>0.71809999999999996</v>
      </c>
      <c r="D86" s="84">
        <v>895.00954100000001</v>
      </c>
      <c r="E86" s="67">
        <f t="shared" si="1"/>
        <v>6.501511269700179E-2</v>
      </c>
      <c r="F86" s="85"/>
      <c r="G86" s="86"/>
    </row>
    <row r="87" spans="2:7" ht="15" customHeight="1" x14ac:dyDescent="0.25">
      <c r="B87" s="52" t="s">
        <v>257</v>
      </c>
      <c r="C87" s="53">
        <v>1.202</v>
      </c>
      <c r="D87" s="84">
        <v>620.54072699999995</v>
      </c>
      <c r="E87" s="67">
        <f t="shared" si="1"/>
        <v>4.5077201360230433E-2</v>
      </c>
      <c r="F87" s="85"/>
      <c r="G87" s="86"/>
    </row>
    <row r="88" spans="2:7" ht="15" customHeight="1" x14ac:dyDescent="0.25">
      <c r="B88" s="52" t="s">
        <v>258</v>
      </c>
      <c r="C88" s="53">
        <v>1.1904999999999999</v>
      </c>
      <c r="D88" s="84">
        <v>776.42488500000002</v>
      </c>
      <c r="E88" s="67">
        <f t="shared" si="1"/>
        <v>5.6400908690460154E-2</v>
      </c>
      <c r="F88" s="85"/>
      <c r="G88" s="86"/>
    </row>
    <row r="89" spans="2:7" ht="15" customHeight="1" x14ac:dyDescent="0.25">
      <c r="B89" s="52" t="s">
        <v>259</v>
      </c>
      <c r="C89" s="53">
        <v>0.91080000000000005</v>
      </c>
      <c r="D89" s="84">
        <v>789.30796400000008</v>
      </c>
      <c r="E89" s="67">
        <f t="shared" si="1"/>
        <v>5.7336758862664504E-2</v>
      </c>
      <c r="F89" s="85"/>
      <c r="G89" s="86"/>
    </row>
    <row r="90" spans="2:7" ht="15" customHeight="1" x14ac:dyDescent="0.25">
      <c r="B90" s="52" t="s">
        <v>260</v>
      </c>
      <c r="C90" s="53">
        <v>1.0543</v>
      </c>
      <c r="D90" s="84">
        <v>913.82638999999995</v>
      </c>
      <c r="E90" s="67">
        <f t="shared" si="1"/>
        <v>6.638200265995188E-2</v>
      </c>
      <c r="F90" s="85"/>
      <c r="G90" s="86"/>
    </row>
    <row r="91" spans="2:7" ht="15" customHeight="1" x14ac:dyDescent="0.25">
      <c r="B91" s="52" t="s">
        <v>261</v>
      </c>
      <c r="C91" s="53">
        <v>0.59099999999999997</v>
      </c>
      <c r="D91" s="84">
        <v>1149.3749270000001</v>
      </c>
      <c r="E91" s="67">
        <f t="shared" si="1"/>
        <v>8.3492674644027293E-2</v>
      </c>
      <c r="F91" s="85"/>
      <c r="G91" s="86"/>
    </row>
    <row r="92" spans="2:7" ht="15" customHeight="1" x14ac:dyDescent="0.25">
      <c r="B92" s="52" t="s">
        <v>262</v>
      </c>
      <c r="C92" s="53">
        <v>0.76900000000000002</v>
      </c>
      <c r="D92" s="84">
        <v>767.09328499999992</v>
      </c>
      <c r="E92" s="67">
        <f t="shared" si="1"/>
        <v>5.5723044379689252E-2</v>
      </c>
      <c r="F92" s="85"/>
      <c r="G92" s="86"/>
    </row>
    <row r="93" spans="2:7" ht="15" customHeight="1" x14ac:dyDescent="0.25">
      <c r="B93" s="52" t="s">
        <v>263</v>
      </c>
      <c r="C93" s="53">
        <v>0.73899999999999999</v>
      </c>
      <c r="D93" s="84">
        <v>868.95247300000005</v>
      </c>
      <c r="E93" s="67">
        <f t="shared" si="1"/>
        <v>6.3122280123752789E-2</v>
      </c>
      <c r="F93" s="85"/>
      <c r="G93" s="86"/>
    </row>
    <row r="94" spans="2:7" ht="15" customHeight="1" x14ac:dyDescent="0.25">
      <c r="B94" s="69" t="s">
        <v>247</v>
      </c>
      <c r="C94" s="70"/>
      <c r="D94" s="70">
        <f>SUM(D78:D93)</f>
        <v>13766.176876</v>
      </c>
      <c r="E94" s="72">
        <f>SUM(E78:E93)</f>
        <v>1</v>
      </c>
      <c r="F94" s="87"/>
      <c r="G94" s="88"/>
    </row>
    <row r="95" spans="2:7" ht="35.25" customHeight="1" x14ac:dyDescent="0.25">
      <c r="B95" s="243" t="s">
        <v>388</v>
      </c>
      <c r="C95" s="243"/>
      <c r="D95" s="243"/>
      <c r="E95" s="243"/>
      <c r="F95" s="85"/>
      <c r="G95" s="86"/>
    </row>
    <row r="96" spans="2:7" ht="14.45" customHeight="1" x14ac:dyDescent="0.25">
      <c r="D96" s="36"/>
    </row>
    <row r="97" spans="2:6" ht="49.35" customHeight="1" x14ac:dyDescent="0.25">
      <c r="B97" s="63" t="s">
        <v>389</v>
      </c>
      <c r="C97" s="26">
        <f>(SUMPRODUCT(C78:C93,E78:E93))-C72</f>
        <v>0.70023432827200893</v>
      </c>
      <c r="D97" s="43"/>
      <c r="F97" s="28"/>
    </row>
    <row r="98" spans="2:6" ht="30.75" customHeight="1" x14ac:dyDescent="0.25">
      <c r="B98" s="242" t="s">
        <v>390</v>
      </c>
      <c r="C98" s="242"/>
      <c r="D98" s="36"/>
    </row>
    <row r="99" spans="2:6" ht="14.45" customHeight="1" x14ac:dyDescent="0.3">
      <c r="B99" s="43"/>
      <c r="C99" s="89"/>
      <c r="D99" s="36"/>
    </row>
    <row r="100" spans="2:6" ht="14.45" customHeight="1" x14ac:dyDescent="0.25">
      <c r="B100" s="43"/>
      <c r="D100" s="36"/>
    </row>
    <row r="101" spans="2:6" ht="14.45" hidden="1" customHeight="1" x14ac:dyDescent="0.25">
      <c r="D101" s="36"/>
    </row>
    <row r="102" spans="2:6" ht="14.45" hidden="1" customHeight="1" x14ac:dyDescent="0.25">
      <c r="D102" s="36"/>
    </row>
    <row r="103" spans="2:6" ht="14.45" hidden="1" customHeight="1" x14ac:dyDescent="0.25">
      <c r="D103" s="36"/>
    </row>
    <row r="104" spans="2:6" ht="14.45" hidden="1" customHeight="1" x14ac:dyDescent="0.25">
      <c r="D104" s="36"/>
    </row>
    <row r="105" spans="2:6" ht="14.45" hidden="1" customHeight="1" x14ac:dyDescent="0.25">
      <c r="D105" s="36"/>
    </row>
    <row r="106" spans="2:6" ht="14.45" hidden="1" customHeight="1" x14ac:dyDescent="0.25">
      <c r="D106" s="36"/>
    </row>
    <row r="107" spans="2:6" ht="14.45" hidden="1" customHeight="1" x14ac:dyDescent="0.25">
      <c r="D107" s="36"/>
    </row>
    <row r="108" spans="2:6" ht="14.45" hidden="1" customHeight="1" x14ac:dyDescent="0.25">
      <c r="D108" s="36"/>
    </row>
    <row r="109" spans="2:6" ht="14.45" hidden="1" customHeight="1" x14ac:dyDescent="0.25">
      <c r="D109" s="36"/>
    </row>
    <row r="110" spans="2:6" ht="14.45" hidden="1" customHeight="1" x14ac:dyDescent="0.25">
      <c r="D110" s="36"/>
    </row>
    <row r="111" spans="2:6" ht="14.45" customHeight="1" x14ac:dyDescent="0.25"/>
  </sheetData>
  <sheetProtection algorithmName="SHA-512" hashValue="y7ztQhDkCg3EC9iS4Ke6kckxRPinAzD5X45BUtvNzcofIEA3+5vyjeeCjWU5P/cyVbImPSaF5Ms4/93Hj8rutw==" saltValue="aHG0gtQgjslR57TIPiCMeA==" spinCount="100000" sheet="1" objects="1" scenarios="1"/>
  <mergeCells count="13">
    <mergeCell ref="B98:C98"/>
    <mergeCell ref="B1:B4"/>
    <mergeCell ref="B30:D30"/>
    <mergeCell ref="B21:D21"/>
    <mergeCell ref="D25:D26"/>
    <mergeCell ref="B25:B26"/>
    <mergeCell ref="C25:C26"/>
    <mergeCell ref="B68:E68"/>
    <mergeCell ref="B95:E95"/>
    <mergeCell ref="B73:C73"/>
    <mergeCell ref="B44:C44"/>
    <mergeCell ref="C20:D20"/>
    <mergeCell ref="C29:D29"/>
  </mergeCells>
  <hyperlinks>
    <hyperlink ref="H4" location="Contenido!A1" tooltip="Regresar a contenido" display="Regresar" xr:uid="{00000000-0004-0000-0200-000000000000}"/>
  </hyperlinks>
  <pageMargins left="0.23622047244094491" right="0.23622047244094491" top="0.74803149606299213" bottom="0.74803149606299213" header="0.31496062992125984" footer="0.31496062992125984"/>
  <pageSetup scale="44" fitToWidth="0"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6F7271"/>
  </sheetPr>
  <dimension ref="A1:BR62"/>
  <sheetViews>
    <sheetView showGridLines="0" zoomScaleNormal="100" zoomScaleSheetLayoutView="70" workbookViewId="0"/>
  </sheetViews>
  <sheetFormatPr baseColWidth="10" defaultColWidth="0" defaultRowHeight="15" zeroHeight="1" x14ac:dyDescent="0.25"/>
  <cols>
    <col min="1" max="1" width="20.7109375" style="22" customWidth="1"/>
    <col min="2" max="2" width="50.7109375" style="22" customWidth="1"/>
    <col min="3" max="5" width="20.7109375" style="22" customWidth="1"/>
    <col min="6" max="6" width="24.42578125" style="22" bestFit="1" customWidth="1"/>
    <col min="7" max="10" width="10.7109375" style="22" customWidth="1"/>
    <col min="11" max="11" width="20.7109375" style="22" customWidth="1"/>
    <col min="12" max="12" width="26.28515625" style="22" customWidth="1"/>
    <col min="13" max="18" width="10.7109375" style="22" customWidth="1"/>
    <col min="19" max="19" width="11.42578125" style="22" customWidth="1"/>
    <col min="20" max="16384" width="11.42578125" style="22" hidden="1"/>
  </cols>
  <sheetData>
    <row r="1" spans="1:70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70" s="1" customFormat="1" ht="20.100000000000001" customHeight="1" x14ac:dyDescent="0.25">
      <c r="B2" s="240"/>
      <c r="C2" s="233" t="s">
        <v>416</v>
      </c>
    </row>
    <row r="3" spans="1:70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70" s="1" customFormat="1" ht="20.100000000000001" customHeight="1" x14ac:dyDescent="0.3">
      <c r="A4" s="3"/>
      <c r="B4" s="241"/>
      <c r="C4" s="236" t="s">
        <v>332</v>
      </c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90"/>
      <c r="S4" s="15" t="s">
        <v>13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x14ac:dyDescent="0.25"/>
    <row r="6" spans="1:70" s="1" customFormat="1" ht="18" customHeight="1" collapsed="1" x14ac:dyDescent="0.25">
      <c r="B6" s="23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91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70" ht="16.350000000000001" customHeight="1" x14ac:dyDescent="0.25"/>
    <row r="8" spans="1:70" ht="36.6" customHeight="1" x14ac:dyDescent="0.25">
      <c r="B8" s="37" t="s">
        <v>264</v>
      </c>
      <c r="C8" s="23" t="s">
        <v>271</v>
      </c>
      <c r="D8" s="23" t="s">
        <v>301</v>
      </c>
      <c r="E8" s="23" t="s">
        <v>333</v>
      </c>
      <c r="F8" s="24"/>
      <c r="G8" s="24"/>
      <c r="H8" s="24"/>
    </row>
    <row r="9" spans="1:70" x14ac:dyDescent="0.25">
      <c r="B9" s="25" t="s">
        <v>4</v>
      </c>
      <c r="C9" s="92">
        <f>$D$19</f>
        <v>2.5338594468617339</v>
      </c>
      <c r="D9" s="93">
        <f>$C$53</f>
        <v>1.2422211314743392</v>
      </c>
      <c r="E9" s="26">
        <f>ROUND(((D9*C9)/100),5)</f>
        <v>3.1480000000000001E-2</v>
      </c>
      <c r="F9" s="94"/>
      <c r="G9" s="94"/>
      <c r="H9" s="24"/>
      <c r="I9" s="28"/>
    </row>
    <row r="10" spans="1:70" x14ac:dyDescent="0.25">
      <c r="B10" s="25" t="s">
        <v>5</v>
      </c>
      <c r="C10" s="92">
        <f>$N$44</f>
        <v>1.5409852045843486</v>
      </c>
      <c r="D10" s="93">
        <f>$D$53</f>
        <v>1.6497495063891703</v>
      </c>
      <c r="E10" s="26">
        <f>ROUND(((D10*C10)/100),5)</f>
        <v>2.5420000000000002E-2</v>
      </c>
      <c r="F10" s="24"/>
      <c r="G10" s="94"/>
      <c r="H10" s="24"/>
    </row>
    <row r="11" spans="1:70" x14ac:dyDescent="0.25">
      <c r="B11" s="25" t="s">
        <v>3</v>
      </c>
      <c r="C11" s="92">
        <f>$M$44</f>
        <v>7.5631522536129463</v>
      </c>
      <c r="D11" s="61">
        <f>$G$53</f>
        <v>2.1007350893203651</v>
      </c>
      <c r="E11" s="26">
        <f>ROUND(((D11*C11)/100),5)</f>
        <v>0.15887999999999999</v>
      </c>
      <c r="F11" s="24"/>
      <c r="G11" s="94"/>
      <c r="H11" s="24"/>
    </row>
    <row r="12" spans="1:70" ht="14.45" customHeight="1" x14ac:dyDescent="0.25"/>
    <row r="13" spans="1:70" s="1" customFormat="1" ht="18" customHeight="1" collapsed="1" x14ac:dyDescent="0.25">
      <c r="B13" s="44" t="s">
        <v>346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70" ht="14.45" customHeight="1" x14ac:dyDescent="0.25">
      <c r="B14" s="24"/>
    </row>
    <row r="15" spans="1:70" s="1" customFormat="1" ht="18" customHeight="1" collapsed="1" x14ac:dyDescent="0.25">
      <c r="B15" s="49" t="s">
        <v>347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70" ht="14.45" customHeight="1" x14ac:dyDescent="0.25"/>
    <row r="17" spans="2:30" ht="23.1" customHeight="1" x14ac:dyDescent="0.25">
      <c r="B17" s="262" t="s">
        <v>269</v>
      </c>
      <c r="C17" s="262"/>
      <c r="D17" s="95">
        <v>7694.5244499093997</v>
      </c>
    </row>
    <row r="18" spans="2:30" ht="23.1" customHeight="1" x14ac:dyDescent="0.25">
      <c r="B18" s="262" t="s">
        <v>300</v>
      </c>
      <c r="C18" s="262"/>
      <c r="D18" s="95">
        <v>311362.68802698998</v>
      </c>
      <c r="F18" s="96"/>
      <c r="G18" s="97"/>
    </row>
    <row r="19" spans="2:30" ht="23.1" customHeight="1" x14ac:dyDescent="0.25">
      <c r="B19" s="262" t="s">
        <v>265</v>
      </c>
      <c r="C19" s="262"/>
      <c r="D19" s="98">
        <f>(D17/(D18-D17))*100</f>
        <v>2.5338594468617339</v>
      </c>
    </row>
    <row r="20" spans="2:30" x14ac:dyDescent="0.25">
      <c r="B20" s="252" t="s">
        <v>296</v>
      </c>
      <c r="C20" s="252"/>
      <c r="D20" s="252"/>
    </row>
    <row r="21" spans="2:30" ht="14.45" customHeight="1" x14ac:dyDescent="0.25">
      <c r="B21" s="24"/>
    </row>
    <row r="22" spans="2:30" s="1" customFormat="1" ht="18" customHeight="1" collapsed="1" x14ac:dyDescent="0.25">
      <c r="B22" s="49" t="s">
        <v>348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99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2:30" ht="14.45" customHeight="1" x14ac:dyDescent="0.25">
      <c r="B23" s="24"/>
    </row>
    <row r="24" spans="2:30" ht="28.35" customHeight="1" x14ac:dyDescent="0.3">
      <c r="B24" s="263" t="s">
        <v>319</v>
      </c>
      <c r="C24" s="263"/>
      <c r="D24" s="263"/>
      <c r="E24" s="89"/>
      <c r="F24" s="257" t="s">
        <v>318</v>
      </c>
      <c r="G24" s="257"/>
      <c r="H24" s="257"/>
      <c r="I24" s="257"/>
      <c r="J24" s="257"/>
      <c r="K24" s="89"/>
      <c r="L24" s="257" t="s">
        <v>304</v>
      </c>
      <c r="M24" s="257"/>
      <c r="N24" s="257"/>
      <c r="O24" s="257"/>
      <c r="P24" s="257"/>
      <c r="Q24" s="257"/>
      <c r="R24" s="257"/>
    </row>
    <row r="25" spans="2:30" ht="47.45" customHeight="1" x14ac:dyDescent="0.3">
      <c r="B25" s="244" t="s">
        <v>267</v>
      </c>
      <c r="C25" s="244" t="s">
        <v>266</v>
      </c>
      <c r="D25" s="244">
        <v>2018</v>
      </c>
      <c r="E25" s="89"/>
      <c r="F25" s="259" t="s">
        <v>267</v>
      </c>
      <c r="G25" s="244" t="s">
        <v>391</v>
      </c>
      <c r="H25" s="244"/>
      <c r="I25" s="244" t="s">
        <v>392</v>
      </c>
      <c r="J25" s="244"/>
      <c r="L25" s="244" t="s">
        <v>267</v>
      </c>
      <c r="M25" s="244" t="s">
        <v>303</v>
      </c>
      <c r="N25" s="244"/>
      <c r="O25" s="244" t="s">
        <v>317</v>
      </c>
      <c r="P25" s="244"/>
      <c r="Q25" s="244" t="s">
        <v>393</v>
      </c>
      <c r="R25" s="244"/>
    </row>
    <row r="26" spans="2:30" ht="14.45" customHeight="1" x14ac:dyDescent="0.3">
      <c r="B26" s="244"/>
      <c r="C26" s="244"/>
      <c r="D26" s="244"/>
      <c r="E26" s="7"/>
      <c r="F26" s="260"/>
      <c r="G26" s="100" t="s">
        <v>9</v>
      </c>
      <c r="H26" s="100" t="s">
        <v>10</v>
      </c>
      <c r="I26" s="100" t="s">
        <v>9</v>
      </c>
      <c r="J26" s="100" t="s">
        <v>10</v>
      </c>
      <c r="L26" s="244"/>
      <c r="M26" s="37" t="s">
        <v>9</v>
      </c>
      <c r="N26" s="37" t="s">
        <v>10</v>
      </c>
      <c r="O26" s="37" t="s">
        <v>9</v>
      </c>
      <c r="P26" s="37" t="s">
        <v>10</v>
      </c>
      <c r="Q26" s="37" t="s">
        <v>9</v>
      </c>
      <c r="R26" s="37" t="s">
        <v>10</v>
      </c>
      <c r="T26" s="28"/>
      <c r="U26" s="28"/>
    </row>
    <row r="27" spans="2:30" ht="14.1" customHeight="1" x14ac:dyDescent="0.3">
      <c r="B27" s="101" t="s">
        <v>248</v>
      </c>
      <c r="C27" s="102">
        <v>4.2000000000000003E-2</v>
      </c>
      <c r="D27" s="102">
        <v>4.2000000000000003E-2</v>
      </c>
      <c r="E27" s="89"/>
      <c r="F27" s="101" t="s">
        <v>248</v>
      </c>
      <c r="G27" s="103">
        <v>5.5745653920871198E-2</v>
      </c>
      <c r="H27" s="103">
        <v>1.0533841409897051E-2</v>
      </c>
      <c r="I27" s="103">
        <f t="shared" ref="I27:I42" si="0">G27*(D27/C27)</f>
        <v>5.5745653920871198E-2</v>
      </c>
      <c r="J27" s="103">
        <f t="shared" ref="J27:J42" si="1">H27*(D27/C27)</f>
        <v>1.0533841409897051E-2</v>
      </c>
      <c r="L27" s="101" t="s">
        <v>248</v>
      </c>
      <c r="M27" s="104">
        <f>I27/(1-I27)</f>
        <v>5.9036692976152522E-2</v>
      </c>
      <c r="N27" s="104">
        <f t="shared" ref="N27:N42" si="2">J27/(1-J27)</f>
        <v>1.0645984522509384E-2</v>
      </c>
      <c r="O27" s="105">
        <f t="shared" ref="O27:O42" si="3">Q27/Q$44</f>
        <v>5.6591568641065085E-2</v>
      </c>
      <c r="P27" s="105">
        <f t="shared" ref="P27:P42" si="4">R27/R$44</f>
        <v>6.8345855212516723E-2</v>
      </c>
      <c r="Q27" s="106">
        <v>863.10830800000008</v>
      </c>
      <c r="R27" s="106">
        <v>5985.6160220000002</v>
      </c>
      <c r="S27" s="89"/>
      <c r="T27" s="107"/>
      <c r="U27" s="107"/>
      <c r="V27" s="107"/>
      <c r="W27" s="107"/>
      <c r="X27" s="107"/>
      <c r="Y27" s="107"/>
    </row>
    <row r="28" spans="2:30" ht="14.1" customHeight="1" x14ac:dyDescent="0.3">
      <c r="B28" s="101" t="s">
        <v>249</v>
      </c>
      <c r="C28" s="102">
        <v>7.9000000000000001E-2</v>
      </c>
      <c r="D28" s="102">
        <v>6.6000000000000003E-2</v>
      </c>
      <c r="E28" s="89"/>
      <c r="F28" s="101" t="s">
        <v>249</v>
      </c>
      <c r="G28" s="103">
        <v>9.8914341374108636E-2</v>
      </c>
      <c r="H28" s="103">
        <v>2.5427158710992746E-2</v>
      </c>
      <c r="I28" s="103">
        <f t="shared" si="0"/>
        <v>8.2637297856850256E-2</v>
      </c>
      <c r="J28" s="103">
        <f t="shared" si="1"/>
        <v>2.1242942720576218E-2</v>
      </c>
      <c r="L28" s="101" t="s">
        <v>249</v>
      </c>
      <c r="M28" s="104">
        <f>I28/(1-I28)</f>
        <v>9.0081379659094893E-2</v>
      </c>
      <c r="N28" s="104">
        <f t="shared" si="2"/>
        <v>2.1703999539603426E-2</v>
      </c>
      <c r="O28" s="105">
        <f t="shared" si="3"/>
        <v>8.4015276431591734E-2</v>
      </c>
      <c r="P28" s="105">
        <f t="shared" si="4"/>
        <v>0.11691329778940818</v>
      </c>
      <c r="Q28" s="106">
        <v>1281.3619560000002</v>
      </c>
      <c r="R28" s="106">
        <v>10239.071649</v>
      </c>
      <c r="S28" s="89"/>
      <c r="T28" s="107"/>
      <c r="U28" s="107"/>
      <c r="V28" s="107"/>
      <c r="W28" s="107"/>
      <c r="X28" s="107"/>
      <c r="Y28" s="107"/>
    </row>
    <row r="29" spans="2:30" ht="14.1" customHeight="1" x14ac:dyDescent="0.3">
      <c r="B29" s="101" t="s">
        <v>250</v>
      </c>
      <c r="C29" s="102">
        <v>6.0999999999999999E-2</v>
      </c>
      <c r="D29" s="102">
        <v>6.0999999999999999E-2</v>
      </c>
      <c r="E29" s="89"/>
      <c r="F29" s="101" t="s">
        <v>250</v>
      </c>
      <c r="G29" s="103">
        <v>7.0836354726184811E-2</v>
      </c>
      <c r="H29" s="103">
        <v>1.5051385713105677E-2</v>
      </c>
      <c r="I29" s="103">
        <f t="shared" si="0"/>
        <v>7.0836354726184811E-2</v>
      </c>
      <c r="J29" s="103">
        <f t="shared" si="1"/>
        <v>1.5051385713105677E-2</v>
      </c>
      <c r="L29" s="101" t="s">
        <v>250</v>
      </c>
      <c r="M29" s="104">
        <f t="shared" ref="M29:M42" si="5">I29/(1-I29)</f>
        <v>7.6236683480346512E-2</v>
      </c>
      <c r="N29" s="104">
        <f t="shared" si="2"/>
        <v>1.5281391835860315E-2</v>
      </c>
      <c r="O29" s="105">
        <f t="shared" si="3"/>
        <v>4.5775517894169927E-2</v>
      </c>
      <c r="P29" s="105">
        <f t="shared" si="4"/>
        <v>2.652779801660865E-2</v>
      </c>
      <c r="Q29" s="106">
        <v>698.14692800000012</v>
      </c>
      <c r="R29" s="106">
        <v>2323.260311</v>
      </c>
      <c r="S29" s="89"/>
      <c r="T29" s="107"/>
      <c r="U29" s="107"/>
      <c r="V29" s="107"/>
      <c r="W29" s="107"/>
      <c r="X29" s="107"/>
      <c r="Y29" s="107"/>
    </row>
    <row r="30" spans="2:30" ht="14.1" customHeight="1" x14ac:dyDescent="0.3">
      <c r="B30" s="101" t="s">
        <v>251</v>
      </c>
      <c r="C30" s="102">
        <v>5.1999999999999998E-2</v>
      </c>
      <c r="D30" s="102">
        <v>5.1999999999999998E-2</v>
      </c>
      <c r="E30" s="89"/>
      <c r="F30" s="101" t="s">
        <v>251</v>
      </c>
      <c r="G30" s="103">
        <v>6.4580037762402037E-2</v>
      </c>
      <c r="H30" s="103">
        <v>1.7806347766721659E-2</v>
      </c>
      <c r="I30" s="103">
        <f t="shared" si="0"/>
        <v>6.4580037762402037E-2</v>
      </c>
      <c r="J30" s="103">
        <f t="shared" si="1"/>
        <v>1.7806347766721659E-2</v>
      </c>
      <c r="L30" s="101" t="s">
        <v>251</v>
      </c>
      <c r="M30" s="104">
        <f t="shared" si="5"/>
        <v>6.9038549923524747E-2</v>
      </c>
      <c r="N30" s="104">
        <f t="shared" si="2"/>
        <v>1.8129161928744086E-2</v>
      </c>
      <c r="O30" s="105">
        <f t="shared" si="3"/>
        <v>6.4244141745577119E-2</v>
      </c>
      <c r="P30" s="105">
        <f t="shared" si="4"/>
        <v>5.8084770798500829E-2</v>
      </c>
      <c r="Q30" s="106">
        <v>979.82179699999995</v>
      </c>
      <c r="R30" s="106">
        <v>5086.967361</v>
      </c>
      <c r="S30" s="89"/>
      <c r="T30" s="107"/>
      <c r="U30" s="107"/>
      <c r="V30" s="107"/>
      <c r="W30" s="107"/>
      <c r="X30" s="107"/>
      <c r="Y30" s="107"/>
    </row>
    <row r="31" spans="2:30" ht="14.1" customHeight="1" x14ac:dyDescent="0.3">
      <c r="B31" s="101" t="s">
        <v>252</v>
      </c>
      <c r="C31" s="102">
        <v>6.0999999999999999E-2</v>
      </c>
      <c r="D31" s="102">
        <v>6.0999999999999999E-2</v>
      </c>
      <c r="E31" s="89"/>
      <c r="F31" s="101" t="s">
        <v>252</v>
      </c>
      <c r="G31" s="103">
        <v>5.7829134842447318E-2</v>
      </c>
      <c r="H31" s="103">
        <v>2.2448401110591307E-2</v>
      </c>
      <c r="I31" s="103">
        <f t="shared" si="0"/>
        <v>5.7829134842447318E-2</v>
      </c>
      <c r="J31" s="103">
        <f t="shared" si="1"/>
        <v>2.2448401110591307E-2</v>
      </c>
      <c r="L31" s="101" t="s">
        <v>252</v>
      </c>
      <c r="M31" s="104">
        <f t="shared" si="5"/>
        <v>6.1378606557502664E-2</v>
      </c>
      <c r="N31" s="104">
        <f t="shared" si="2"/>
        <v>2.2963904039535937E-2</v>
      </c>
      <c r="O31" s="105">
        <f t="shared" si="3"/>
        <v>4.494201774271326E-2</v>
      </c>
      <c r="P31" s="105">
        <f t="shared" si="4"/>
        <v>2.7218715705743291E-2</v>
      </c>
      <c r="Q31" s="106">
        <v>685.43477099999996</v>
      </c>
      <c r="R31" s="106">
        <v>2383.76973</v>
      </c>
      <c r="S31" s="89"/>
      <c r="T31" s="107"/>
      <c r="U31" s="107"/>
      <c r="V31" s="107"/>
      <c r="W31" s="107"/>
      <c r="X31" s="107"/>
      <c r="Y31" s="107"/>
    </row>
    <row r="32" spans="2:30" ht="14.1" customHeight="1" x14ac:dyDescent="0.3">
      <c r="B32" s="101" t="s">
        <v>253</v>
      </c>
      <c r="C32" s="102">
        <v>6.2E-2</v>
      </c>
      <c r="D32" s="102">
        <v>6.2E-2</v>
      </c>
      <c r="E32" s="89"/>
      <c r="F32" s="101" t="s">
        <v>253</v>
      </c>
      <c r="G32" s="103">
        <v>7.5372413369755767E-2</v>
      </c>
      <c r="H32" s="103">
        <v>1.6537764873356443E-2</v>
      </c>
      <c r="I32" s="103">
        <f t="shared" si="0"/>
        <v>7.5372413369755767E-2</v>
      </c>
      <c r="J32" s="103">
        <f t="shared" si="1"/>
        <v>1.6537764873356443E-2</v>
      </c>
      <c r="L32" s="101" t="s">
        <v>253</v>
      </c>
      <c r="M32" s="104">
        <f t="shared" si="5"/>
        <v>8.1516509413748398E-2</v>
      </c>
      <c r="N32" s="104">
        <f t="shared" si="2"/>
        <v>1.6815861639289914E-2</v>
      </c>
      <c r="O32" s="105">
        <f t="shared" si="3"/>
        <v>3.29982053876922E-2</v>
      </c>
      <c r="P32" s="105">
        <f t="shared" si="4"/>
        <v>3.3520324348447858E-2</v>
      </c>
      <c r="Q32" s="106">
        <v>503.27329500000008</v>
      </c>
      <c r="R32" s="106">
        <v>2935.654106</v>
      </c>
      <c r="S32" s="89"/>
      <c r="T32" s="107"/>
      <c r="U32" s="107"/>
      <c r="V32" s="107"/>
      <c r="W32" s="107"/>
      <c r="X32" s="107"/>
      <c r="Y32" s="107"/>
    </row>
    <row r="33" spans="2:30" ht="14.1" customHeight="1" x14ac:dyDescent="0.3">
      <c r="B33" s="101" t="s">
        <v>254</v>
      </c>
      <c r="C33" s="102">
        <v>0.04</v>
      </c>
      <c r="D33" s="102">
        <v>0.04</v>
      </c>
      <c r="E33" s="89"/>
      <c r="F33" s="101" t="s">
        <v>254</v>
      </c>
      <c r="G33" s="103">
        <v>6.2988165563251194E-2</v>
      </c>
      <c r="H33" s="103">
        <v>1.1037985642852242E-2</v>
      </c>
      <c r="I33" s="103">
        <f t="shared" si="0"/>
        <v>6.2988165563251194E-2</v>
      </c>
      <c r="J33" s="103">
        <f t="shared" si="1"/>
        <v>1.1037985642852242E-2</v>
      </c>
      <c r="L33" s="101" t="s">
        <v>254</v>
      </c>
      <c r="M33" s="104">
        <f t="shared" si="5"/>
        <v>6.7222379961843576E-2</v>
      </c>
      <c r="N33" s="104">
        <f t="shared" si="2"/>
        <v>1.1161182616328529E-2</v>
      </c>
      <c r="O33" s="105">
        <f t="shared" si="3"/>
        <v>6.5622063414293566E-2</v>
      </c>
      <c r="P33" s="105">
        <f t="shared" si="4"/>
        <v>0.16713579682974053</v>
      </c>
      <c r="Q33" s="106">
        <v>1000.8372180000002</v>
      </c>
      <c r="R33" s="106">
        <v>14637.474361</v>
      </c>
      <c r="S33" s="89"/>
      <c r="T33" s="107"/>
      <c r="U33" s="107"/>
      <c r="V33" s="107"/>
      <c r="W33" s="107"/>
      <c r="X33" s="107"/>
      <c r="Y33" s="107"/>
    </row>
    <row r="34" spans="2:30" ht="14.1" customHeight="1" x14ac:dyDescent="0.3">
      <c r="B34" s="101" t="s">
        <v>255</v>
      </c>
      <c r="C34" s="102">
        <v>6.3E-2</v>
      </c>
      <c r="D34" s="102">
        <v>5.8000000000000003E-2</v>
      </c>
      <c r="E34" s="89"/>
      <c r="F34" s="101" t="s">
        <v>255</v>
      </c>
      <c r="G34" s="103">
        <v>8.45091589398555E-2</v>
      </c>
      <c r="H34" s="103">
        <v>1.2818671161040945E-2</v>
      </c>
      <c r="I34" s="103">
        <f t="shared" si="0"/>
        <v>7.7802082833517763E-2</v>
      </c>
      <c r="J34" s="103">
        <f t="shared" si="1"/>
        <v>1.1801316306990077E-2</v>
      </c>
      <c r="L34" s="101" t="s">
        <v>255</v>
      </c>
      <c r="M34" s="104">
        <f t="shared" si="5"/>
        <v>8.4365927731186077E-2</v>
      </c>
      <c r="N34" s="104">
        <f t="shared" si="2"/>
        <v>1.1942250583543814E-2</v>
      </c>
      <c r="O34" s="105">
        <f t="shared" si="3"/>
        <v>8.3876171485411072E-2</v>
      </c>
      <c r="P34" s="105">
        <f t="shared" si="4"/>
        <v>7.169693054304406E-2</v>
      </c>
      <c r="Q34" s="106">
        <v>1279.2403919999999</v>
      </c>
      <c r="R34" s="106">
        <v>6279.0976110000001</v>
      </c>
      <c r="S34" s="89"/>
      <c r="T34" s="107"/>
      <c r="U34" s="107"/>
      <c r="V34" s="107"/>
      <c r="W34" s="107"/>
      <c r="X34" s="107"/>
      <c r="Y34" s="107"/>
    </row>
    <row r="35" spans="2:30" ht="14.1" customHeight="1" x14ac:dyDescent="0.3">
      <c r="B35" s="101" t="s">
        <v>256</v>
      </c>
      <c r="C35" s="102">
        <v>3.9E-2</v>
      </c>
      <c r="D35" s="102">
        <v>3.9E-2</v>
      </c>
      <c r="E35" s="89"/>
      <c r="F35" s="101" t="s">
        <v>256</v>
      </c>
      <c r="G35" s="103">
        <v>4.0066476503131672E-2</v>
      </c>
      <c r="H35" s="103">
        <v>1.3112021904318722E-2</v>
      </c>
      <c r="I35" s="103">
        <f t="shared" si="0"/>
        <v>4.0066476503131672E-2</v>
      </c>
      <c r="J35" s="103">
        <f t="shared" si="1"/>
        <v>1.3112021904318722E-2</v>
      </c>
      <c r="L35" s="101" t="s">
        <v>256</v>
      </c>
      <c r="M35" s="104">
        <f t="shared" si="5"/>
        <v>4.173880328418636E-2</v>
      </c>
      <c r="N35" s="104">
        <f t="shared" si="2"/>
        <v>1.3286231259620713E-2</v>
      </c>
      <c r="O35" s="105">
        <f t="shared" si="3"/>
        <v>5.9703560843886012E-2</v>
      </c>
      <c r="P35" s="105">
        <f t="shared" si="4"/>
        <v>6.6699653005365761E-2</v>
      </c>
      <c r="Q35" s="106">
        <v>910.570967</v>
      </c>
      <c r="R35" s="106">
        <v>5841.4443779999992</v>
      </c>
      <c r="S35" s="89"/>
      <c r="T35" s="107"/>
      <c r="U35" s="107"/>
      <c r="V35" s="107"/>
      <c r="W35" s="107"/>
      <c r="X35" s="107"/>
      <c r="Y35" s="107"/>
    </row>
    <row r="36" spans="2:30" ht="14.1" customHeight="1" x14ac:dyDescent="0.3">
      <c r="B36" s="101" t="s">
        <v>257</v>
      </c>
      <c r="C36" s="102">
        <v>5.0999999999999997E-2</v>
      </c>
      <c r="D36" s="102">
        <v>5.0999999999999997E-2</v>
      </c>
      <c r="E36" s="89"/>
      <c r="F36" s="101" t="s">
        <v>257</v>
      </c>
      <c r="G36" s="103">
        <v>4.846601184605847E-2</v>
      </c>
      <c r="H36" s="103">
        <v>2.5579023151798327E-2</v>
      </c>
      <c r="I36" s="103">
        <f t="shared" si="0"/>
        <v>4.846601184605847E-2</v>
      </c>
      <c r="J36" s="103">
        <f t="shared" si="1"/>
        <v>2.5579023151798327E-2</v>
      </c>
      <c r="L36" s="101" t="s">
        <v>257</v>
      </c>
      <c r="M36" s="104">
        <f t="shared" si="5"/>
        <v>5.0934609219883714E-2</v>
      </c>
      <c r="N36" s="104">
        <f t="shared" si="2"/>
        <v>2.62504849131374E-2</v>
      </c>
      <c r="O36" s="105">
        <f t="shared" si="3"/>
        <v>4.1148005088765843E-2</v>
      </c>
      <c r="P36" s="105">
        <f t="shared" si="4"/>
        <v>8.2576037538132127E-2</v>
      </c>
      <c r="Q36" s="106">
        <v>627.57025299999998</v>
      </c>
      <c r="R36" s="106">
        <v>7231.8716589999995</v>
      </c>
      <c r="S36" s="89"/>
      <c r="T36" s="107"/>
      <c r="U36" s="107"/>
      <c r="V36" s="107"/>
      <c r="W36" s="107"/>
      <c r="X36" s="107"/>
      <c r="Y36" s="107"/>
    </row>
    <row r="37" spans="2:30" ht="14.1" customHeight="1" x14ac:dyDescent="0.3">
      <c r="B37" s="101" t="s">
        <v>258</v>
      </c>
      <c r="C37" s="102">
        <v>8.6999999999999994E-2</v>
      </c>
      <c r="D37" s="102">
        <v>6.9000000000000006E-2</v>
      </c>
      <c r="E37" s="89"/>
      <c r="F37" s="101" t="s">
        <v>258</v>
      </c>
      <c r="G37" s="103">
        <v>9.3613051756790841E-2</v>
      </c>
      <c r="H37" s="103">
        <v>2.4168870850528969E-2</v>
      </c>
      <c r="I37" s="103">
        <f t="shared" si="0"/>
        <v>7.4244834151937583E-2</v>
      </c>
      <c r="J37" s="103">
        <f t="shared" si="1"/>
        <v>1.9168414812488495E-2</v>
      </c>
      <c r="L37" s="101" t="s">
        <v>258</v>
      </c>
      <c r="M37" s="104">
        <f t="shared" si="5"/>
        <v>8.0199211293542877E-2</v>
      </c>
      <c r="N37" s="104">
        <f t="shared" si="2"/>
        <v>1.9543023595456455E-2</v>
      </c>
      <c r="O37" s="105">
        <f t="shared" si="3"/>
        <v>5.1912000879665403E-2</v>
      </c>
      <c r="P37" s="105">
        <f t="shared" si="4"/>
        <v>3.1767883351961818E-2</v>
      </c>
      <c r="Q37" s="106">
        <v>791.73771499999998</v>
      </c>
      <c r="R37" s="106">
        <v>2782.1782459999999</v>
      </c>
      <c r="S37" s="89"/>
      <c r="T37" s="107"/>
      <c r="U37" s="107"/>
      <c r="V37" s="107"/>
      <c r="W37" s="107"/>
      <c r="X37" s="107"/>
      <c r="Y37" s="107"/>
    </row>
    <row r="38" spans="2:30" ht="14.1" customHeight="1" x14ac:dyDescent="0.3">
      <c r="B38" s="101" t="s">
        <v>259</v>
      </c>
      <c r="C38" s="102">
        <v>4.8000000000000001E-2</v>
      </c>
      <c r="D38" s="102">
        <v>4.8000000000000001E-2</v>
      </c>
      <c r="E38" s="89"/>
      <c r="F38" s="101" t="s">
        <v>259</v>
      </c>
      <c r="G38" s="103">
        <v>5.6388909978338446E-2</v>
      </c>
      <c r="H38" s="103">
        <v>1.9529182885828954E-2</v>
      </c>
      <c r="I38" s="103">
        <f t="shared" si="0"/>
        <v>5.6388909978338446E-2</v>
      </c>
      <c r="J38" s="103">
        <f t="shared" si="1"/>
        <v>1.9529182885828954E-2</v>
      </c>
      <c r="L38" s="101" t="s">
        <v>259</v>
      </c>
      <c r="M38" s="104">
        <f t="shared" si="5"/>
        <v>5.9758634224025477E-2</v>
      </c>
      <c r="N38" s="104">
        <f t="shared" si="2"/>
        <v>1.9918168440045347E-2</v>
      </c>
      <c r="O38" s="105">
        <f t="shared" si="3"/>
        <v>5.344116240400635E-2</v>
      </c>
      <c r="P38" s="105">
        <f t="shared" si="4"/>
        <v>5.6235380171062187E-2</v>
      </c>
      <c r="Q38" s="106">
        <v>815.05977600000006</v>
      </c>
      <c r="R38" s="106">
        <v>4925.0008139999991</v>
      </c>
      <c r="S38" s="89"/>
      <c r="T38" s="107"/>
      <c r="U38" s="107"/>
      <c r="V38" s="107"/>
      <c r="W38" s="107"/>
      <c r="X38" s="107"/>
      <c r="Y38" s="107"/>
    </row>
    <row r="39" spans="2:30" ht="14.1" customHeight="1" x14ac:dyDescent="0.3">
      <c r="B39" s="101" t="s">
        <v>260</v>
      </c>
      <c r="C39" s="102">
        <v>9.6000000000000002E-2</v>
      </c>
      <c r="D39" s="102">
        <v>7.4999999999999997E-2</v>
      </c>
      <c r="E39" s="89"/>
      <c r="F39" s="101" t="s">
        <v>260</v>
      </c>
      <c r="G39" s="103">
        <v>8.1428494417168928E-2</v>
      </c>
      <c r="H39" s="103">
        <v>3.657445281459943E-2</v>
      </c>
      <c r="I39" s="103">
        <f t="shared" si="0"/>
        <v>6.3616011263413222E-2</v>
      </c>
      <c r="J39" s="103">
        <f t="shared" si="1"/>
        <v>2.8573791261405804E-2</v>
      </c>
      <c r="L39" s="101" t="s">
        <v>260</v>
      </c>
      <c r="M39" s="104">
        <f t="shared" si="5"/>
        <v>6.7937952836257837E-2</v>
      </c>
      <c r="N39" s="104">
        <f t="shared" si="2"/>
        <v>2.9414268427561917E-2</v>
      </c>
      <c r="O39" s="105">
        <f t="shared" si="3"/>
        <v>6.183741309646474E-2</v>
      </c>
      <c r="P39" s="105">
        <f t="shared" si="4"/>
        <v>2.5719442843510097E-2</v>
      </c>
      <c r="Q39" s="106">
        <v>943.11548999999991</v>
      </c>
      <c r="R39" s="106">
        <v>2252.465913</v>
      </c>
      <c r="S39" s="89"/>
      <c r="T39" s="107"/>
      <c r="U39" s="107"/>
      <c r="V39" s="107"/>
      <c r="W39" s="107"/>
      <c r="X39" s="107"/>
      <c r="Y39" s="107"/>
    </row>
    <row r="40" spans="2:30" ht="14.1" customHeight="1" x14ac:dyDescent="0.3">
      <c r="B40" s="101" t="s">
        <v>261</v>
      </c>
      <c r="C40" s="102">
        <v>7.0999999999999994E-2</v>
      </c>
      <c r="D40" s="102">
        <v>5.5E-2</v>
      </c>
      <c r="E40" s="89"/>
      <c r="F40" s="101" t="s">
        <v>261</v>
      </c>
      <c r="G40" s="103">
        <v>9.8435160499012922E-2</v>
      </c>
      <c r="H40" s="103">
        <v>8.7683815422009582E-3</v>
      </c>
      <c r="I40" s="103">
        <f t="shared" si="0"/>
        <v>7.6252589118953676E-2</v>
      </c>
      <c r="J40" s="103">
        <f t="shared" si="1"/>
        <v>6.7924082369162355E-3</v>
      </c>
      <c r="L40" s="101" t="s">
        <v>261</v>
      </c>
      <c r="M40" s="104">
        <f t="shared" si="5"/>
        <v>8.2547012549919835E-2</v>
      </c>
      <c r="N40" s="104">
        <f t="shared" si="2"/>
        <v>6.838860569781541E-3</v>
      </c>
      <c r="O40" s="105">
        <f t="shared" si="3"/>
        <v>0.11239818391527037</v>
      </c>
      <c r="P40" s="105">
        <f t="shared" si="4"/>
        <v>4.5433486703785914E-2</v>
      </c>
      <c r="Q40" s="106">
        <v>1714.244872</v>
      </c>
      <c r="R40" s="106">
        <v>3978.9889979999994</v>
      </c>
      <c r="S40" s="89"/>
      <c r="T40" s="107"/>
      <c r="U40" s="107"/>
      <c r="V40" s="107"/>
      <c r="W40" s="107"/>
      <c r="X40" s="107"/>
      <c r="Y40" s="107"/>
    </row>
    <row r="41" spans="2:30" ht="14.1" customHeight="1" x14ac:dyDescent="0.3">
      <c r="B41" s="101" t="s">
        <v>262</v>
      </c>
      <c r="C41" s="102">
        <v>9.5000000000000001E-2</v>
      </c>
      <c r="D41" s="102">
        <v>7.3999999999999996E-2</v>
      </c>
      <c r="E41" s="89"/>
      <c r="F41" s="101" t="s">
        <v>262</v>
      </c>
      <c r="G41" s="103">
        <v>0.15118722178688249</v>
      </c>
      <c r="H41" s="103">
        <v>7.4583091363823184E-3</v>
      </c>
      <c r="I41" s="103">
        <f t="shared" si="0"/>
        <v>0.11776688854978215</v>
      </c>
      <c r="J41" s="103">
        <f t="shared" si="1"/>
        <v>5.8096302746557006E-3</v>
      </c>
      <c r="L41" s="101" t="s">
        <v>262</v>
      </c>
      <c r="M41" s="104">
        <f t="shared" si="5"/>
        <v>0.13348726886502427</v>
      </c>
      <c r="N41" s="104">
        <f t="shared" si="2"/>
        <v>5.8435793099270049E-3</v>
      </c>
      <c r="O41" s="105">
        <f t="shared" si="3"/>
        <v>6.4947708814344612E-2</v>
      </c>
      <c r="P41" s="105">
        <f t="shared" si="4"/>
        <v>6.3097270023602825E-2</v>
      </c>
      <c r="Q41" s="106">
        <v>990.5522749999999</v>
      </c>
      <c r="R41" s="106">
        <v>5525.9536840000001</v>
      </c>
      <c r="S41" s="89"/>
      <c r="T41" s="107"/>
      <c r="U41" s="107"/>
      <c r="V41" s="107"/>
      <c r="W41" s="107"/>
      <c r="X41" s="107"/>
      <c r="Y41" s="107"/>
    </row>
    <row r="42" spans="2:30" ht="14.1" customHeight="1" x14ac:dyDescent="0.3">
      <c r="B42" s="101" t="s">
        <v>263</v>
      </c>
      <c r="C42" s="102">
        <v>6.2E-2</v>
      </c>
      <c r="D42" s="102">
        <v>5.2999999999999999E-2</v>
      </c>
      <c r="E42" s="43"/>
      <c r="F42" s="101" t="s">
        <v>263</v>
      </c>
      <c r="G42" s="103">
        <v>8.1967081937304564E-2</v>
      </c>
      <c r="H42" s="103">
        <v>1.0706539272597295E-2</v>
      </c>
      <c r="I42" s="103">
        <f t="shared" si="0"/>
        <v>7.0068634559308743E-2</v>
      </c>
      <c r="J42" s="103">
        <f t="shared" si="1"/>
        <v>9.1523642168976869E-3</v>
      </c>
      <c r="L42" s="101" t="s">
        <v>263</v>
      </c>
      <c r="M42" s="104">
        <f t="shared" si="5"/>
        <v>7.5348178546600003E-2</v>
      </c>
      <c r="N42" s="104">
        <f t="shared" si="2"/>
        <v>9.2369037240163029E-3</v>
      </c>
      <c r="O42" s="105">
        <f t="shared" si="3"/>
        <v>7.654700221508276E-2</v>
      </c>
      <c r="P42" s="105">
        <f t="shared" si="4"/>
        <v>5.9027357118569539E-2</v>
      </c>
      <c r="Q42" s="106">
        <v>1167.459308</v>
      </c>
      <c r="R42" s="106">
        <v>5169.5174990000005</v>
      </c>
      <c r="S42" s="89"/>
      <c r="T42" s="107"/>
      <c r="U42" s="107"/>
      <c r="V42" s="107"/>
      <c r="W42" s="107"/>
      <c r="X42" s="107"/>
      <c r="Y42" s="107"/>
    </row>
    <row r="43" spans="2:30" ht="6.6" customHeight="1" x14ac:dyDescent="0.3">
      <c r="B43" s="108"/>
      <c r="C43" s="108"/>
      <c r="D43" s="108"/>
      <c r="F43" s="258"/>
      <c r="G43" s="258"/>
      <c r="H43" s="258"/>
      <c r="I43" s="258"/>
      <c r="J43" s="258"/>
      <c r="S43" s="89"/>
      <c r="T43" s="109"/>
      <c r="U43" s="109"/>
    </row>
    <row r="44" spans="2:30" ht="45" x14ac:dyDescent="0.25">
      <c r="B44" s="261" t="s">
        <v>268</v>
      </c>
      <c r="C44" s="261"/>
      <c r="D44" s="261"/>
      <c r="F44" s="243" t="s">
        <v>394</v>
      </c>
      <c r="G44" s="243"/>
      <c r="H44" s="243"/>
      <c r="I44" s="243"/>
      <c r="J44" s="243"/>
      <c r="L44" s="55" t="s">
        <v>316</v>
      </c>
      <c r="M44" s="110">
        <f>((SUMPRODUCT(M27:M42,O27:O42)*100))</f>
        <v>7.5631522536129463</v>
      </c>
      <c r="N44" s="110">
        <f>((SUMPRODUCT(N27:N42,P27:P42)*100))</f>
        <v>1.5409852045843486</v>
      </c>
      <c r="O44" s="36"/>
      <c r="P44" s="55" t="s">
        <v>369</v>
      </c>
      <c r="Q44" s="111">
        <f>SUM(Q27:Q42)</f>
        <v>15251.535320999999</v>
      </c>
      <c r="R44" s="111">
        <f>SUM(R27:R42)</f>
        <v>87578.332341999965</v>
      </c>
      <c r="T44" s="28"/>
      <c r="U44" s="28"/>
    </row>
    <row r="45" spans="2:30" ht="31.35" customHeight="1" x14ac:dyDescent="0.25">
      <c r="B45" s="82"/>
      <c r="C45" s="82"/>
      <c r="D45" s="82"/>
      <c r="F45" s="243"/>
      <c r="G45" s="243"/>
      <c r="H45" s="243"/>
      <c r="I45" s="243"/>
      <c r="J45" s="243"/>
      <c r="L45" s="252" t="s">
        <v>395</v>
      </c>
      <c r="M45" s="252"/>
      <c r="N45" s="252"/>
      <c r="O45" s="252"/>
      <c r="P45" s="252"/>
      <c r="Q45" s="252"/>
      <c r="R45" s="252"/>
    </row>
    <row r="46" spans="2:30" ht="14.45" customHeight="1" x14ac:dyDescent="0.3">
      <c r="L46" s="112"/>
    </row>
    <row r="47" spans="2:30" s="1" customFormat="1" ht="18" customHeight="1" collapsed="1" x14ac:dyDescent="0.25">
      <c r="B47" s="44" t="s">
        <v>349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7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2:30" ht="14.45" customHeight="1" x14ac:dyDescent="0.25"/>
    <row r="49" spans="2:15" x14ac:dyDescent="0.25">
      <c r="B49" s="255" t="s">
        <v>270</v>
      </c>
      <c r="C49" s="37" t="s">
        <v>237</v>
      </c>
      <c r="D49" s="37" t="s">
        <v>238</v>
      </c>
      <c r="E49" s="250" t="s">
        <v>371</v>
      </c>
      <c r="F49" s="250"/>
      <c r="G49" s="250"/>
      <c r="H49" s="250"/>
    </row>
    <row r="50" spans="2:15" x14ac:dyDescent="0.25">
      <c r="B50" s="255"/>
      <c r="C50" s="37" t="s">
        <v>239</v>
      </c>
      <c r="D50" s="37" t="s">
        <v>240</v>
      </c>
      <c r="E50" s="37" t="s">
        <v>241</v>
      </c>
      <c r="F50" s="37" t="s">
        <v>242</v>
      </c>
      <c r="G50" s="253" t="s">
        <v>247</v>
      </c>
      <c r="H50" s="253"/>
    </row>
    <row r="51" spans="2:15" ht="16.5" x14ac:dyDescent="0.25">
      <c r="B51" s="62" t="s">
        <v>396</v>
      </c>
      <c r="C51" s="84">
        <v>17406.551638000001</v>
      </c>
      <c r="D51" s="84">
        <v>41176.184979000005</v>
      </c>
      <c r="E51" s="84">
        <v>38503.352579999999</v>
      </c>
      <c r="F51" s="84">
        <v>145475.52323499997</v>
      </c>
      <c r="G51" s="254">
        <f>E51+F51</f>
        <v>183978.87581499998</v>
      </c>
      <c r="H51" s="254"/>
      <c r="K51" s="115"/>
      <c r="L51" s="115"/>
      <c r="M51" s="115"/>
      <c r="N51" s="115"/>
      <c r="O51" s="115"/>
    </row>
    <row r="52" spans="2:15" ht="16.5" x14ac:dyDescent="0.25">
      <c r="B52" s="62" t="s">
        <v>397</v>
      </c>
      <c r="C52" s="84">
        <v>13268.997747000001</v>
      </c>
      <c r="D52" s="84">
        <v>24959.052765</v>
      </c>
      <c r="E52" s="84">
        <v>17753.579575</v>
      </c>
      <c r="F52" s="84">
        <v>69824.752766999998</v>
      </c>
      <c r="G52" s="254">
        <f>E52+F52</f>
        <v>87578.332341999994</v>
      </c>
      <c r="H52" s="254"/>
      <c r="K52" s="115"/>
    </row>
    <row r="53" spans="2:15" ht="30" customHeight="1" x14ac:dyDescent="0.25">
      <c r="B53" s="116" t="s">
        <v>243</v>
      </c>
      <c r="C53" s="61">
        <f>(C51/C52)-C56</f>
        <v>1.2422211314743392</v>
      </c>
      <c r="D53" s="61">
        <f>D51/D52</f>
        <v>1.6497495063891703</v>
      </c>
      <c r="E53" s="256"/>
      <c r="F53" s="256"/>
      <c r="G53" s="249">
        <f t="shared" ref="G53:H53" si="6">G51/G52</f>
        <v>2.1007350893203651</v>
      </c>
      <c r="H53" s="249" t="e">
        <f t="shared" si="6"/>
        <v>#DIV/0!</v>
      </c>
      <c r="K53" s="115"/>
      <c r="L53" s="117"/>
      <c r="M53" s="117"/>
      <c r="N53" s="117"/>
      <c r="O53" s="117"/>
    </row>
    <row r="54" spans="2:15" ht="30.6" customHeight="1" x14ac:dyDescent="0.25">
      <c r="B54" s="251" t="s">
        <v>398</v>
      </c>
      <c r="C54" s="251"/>
      <c r="D54" s="251"/>
      <c r="E54" s="251"/>
      <c r="F54" s="251"/>
      <c r="G54" s="251"/>
      <c r="H54" s="251"/>
      <c r="K54" s="115"/>
      <c r="L54" s="118"/>
      <c r="M54" s="118"/>
      <c r="N54" s="118"/>
      <c r="O54" s="118"/>
    </row>
    <row r="55" spans="2:15" ht="14.45" customHeight="1" x14ac:dyDescent="0.3">
      <c r="B55" s="89"/>
      <c r="C55" s="89"/>
      <c r="D55" s="89"/>
      <c r="E55" s="89"/>
      <c r="F55" s="89"/>
      <c r="G55" s="89"/>
      <c r="H55" s="89"/>
      <c r="I55" s="89"/>
    </row>
    <row r="56" spans="2:15" ht="39.6" customHeight="1" x14ac:dyDescent="0.3">
      <c r="B56" s="119" t="s">
        <v>399</v>
      </c>
      <c r="C56" s="53">
        <f>'Insumos (I) '!$C$18</f>
        <v>6.9599999999999995E-2</v>
      </c>
      <c r="D56" s="89"/>
      <c r="E56" s="89"/>
      <c r="F56" s="89"/>
      <c r="G56" s="89"/>
      <c r="H56" s="89"/>
      <c r="I56" s="89"/>
    </row>
    <row r="57" spans="2:15" ht="34.5" customHeight="1" x14ac:dyDescent="0.25">
      <c r="B57" s="252" t="s">
        <v>400</v>
      </c>
      <c r="C57" s="252"/>
    </row>
    <row r="58" spans="2:15" ht="14.45" customHeight="1" x14ac:dyDescent="0.25"/>
    <row r="59" spans="2:15" ht="14.45" customHeight="1" x14ac:dyDescent="0.25"/>
    <row r="60" spans="2:15" ht="14.45" hidden="1" customHeight="1" x14ac:dyDescent="0.25"/>
    <row r="61" spans="2:15" ht="14.45" hidden="1" customHeight="1" x14ac:dyDescent="0.25"/>
    <row r="62" spans="2:15" x14ac:dyDescent="0.25"/>
  </sheetData>
  <sheetProtection algorithmName="SHA-512" hashValue="PMGIkqrDy0QwofQLiUdCyiGorlgE3LUAZtIT0N0a9875tMZ6pX71APXEESwvwnPnfd0mzjAtDp+PG6vD0rO8JA==" saltValue="f5SzYWCIgcCVHDxD3CQQ4Q==" spinCount="100000" sheet="1" objects="1" scenarios="1"/>
  <mergeCells count="31">
    <mergeCell ref="B1:B4"/>
    <mergeCell ref="B44:D44"/>
    <mergeCell ref="B20:D20"/>
    <mergeCell ref="B17:C17"/>
    <mergeCell ref="B18:C18"/>
    <mergeCell ref="B19:C19"/>
    <mergeCell ref="B24:D24"/>
    <mergeCell ref="B25:B26"/>
    <mergeCell ref="C25:C26"/>
    <mergeCell ref="D25:D26"/>
    <mergeCell ref="L25:L26"/>
    <mergeCell ref="L24:R24"/>
    <mergeCell ref="F43:J43"/>
    <mergeCell ref="L45:R45"/>
    <mergeCell ref="F44:J45"/>
    <mergeCell ref="F24:J24"/>
    <mergeCell ref="M25:N25"/>
    <mergeCell ref="Q25:R25"/>
    <mergeCell ref="O25:P25"/>
    <mergeCell ref="F25:F26"/>
    <mergeCell ref="I25:J25"/>
    <mergeCell ref="G25:H25"/>
    <mergeCell ref="G53:H53"/>
    <mergeCell ref="E49:H49"/>
    <mergeCell ref="B54:H54"/>
    <mergeCell ref="B57:C57"/>
    <mergeCell ref="G50:H50"/>
    <mergeCell ref="G51:H51"/>
    <mergeCell ref="G52:H52"/>
    <mergeCell ref="B49:B50"/>
    <mergeCell ref="E53:F53"/>
  </mergeCells>
  <hyperlinks>
    <hyperlink ref="S4" location="Contenido!A1" tooltip="Regresar a contenido" display="Regresar" xr:uid="{00000000-0004-0000-0300-000000000000}"/>
  </hyperlinks>
  <pageMargins left="0.70866141732283472" right="0.70866141732283472" top="0.74803149606299213" bottom="0.74803149606299213" header="0.31496062992125984" footer="0.31496062992125984"/>
  <pageSetup scale="32" fitToWidth="0"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rgb="FF6F7271"/>
  </sheetPr>
  <dimension ref="A1:BI31"/>
  <sheetViews>
    <sheetView showGridLines="0" zoomScaleNormal="100" zoomScaleSheetLayoutView="100" workbookViewId="0"/>
  </sheetViews>
  <sheetFormatPr baseColWidth="10" defaultColWidth="0" defaultRowHeight="15" zeroHeight="1" x14ac:dyDescent="0.25"/>
  <cols>
    <col min="1" max="1" width="20.7109375" style="22" customWidth="1"/>
    <col min="2" max="2" width="50.7109375" style="22" customWidth="1"/>
    <col min="3" max="3" width="20.7109375" style="22" customWidth="1"/>
    <col min="4" max="5" width="18.85546875" style="22" customWidth="1"/>
    <col min="6" max="6" width="11.42578125" style="22" customWidth="1"/>
    <col min="7" max="11" width="11.42578125" style="22" hidden="1" customWidth="1"/>
    <col min="12" max="16384" width="11.42578125" style="22" hidden="1"/>
  </cols>
  <sheetData>
    <row r="1" spans="1:61" s="1" customFormat="1" ht="20.100000000000001" customHeight="1" x14ac:dyDescent="0.25">
      <c r="B1" s="240"/>
      <c r="C1" s="235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1" s="1" customFormat="1" ht="20.100000000000001" customHeight="1" x14ac:dyDescent="0.25">
      <c r="B2" s="240"/>
      <c r="C2" s="233" t="s">
        <v>416</v>
      </c>
    </row>
    <row r="3" spans="1:61" s="1" customFormat="1" ht="20.100000000000001" customHeight="1" x14ac:dyDescent="0.25">
      <c r="B3" s="240"/>
      <c r="C3" s="233" t="s">
        <v>0</v>
      </c>
      <c r="F3" s="2"/>
      <c r="G3" s="2"/>
      <c r="H3" s="2"/>
      <c r="I3" s="2"/>
      <c r="J3" s="2"/>
      <c r="K3" s="2"/>
      <c r="L3" s="2"/>
      <c r="M3" s="2"/>
    </row>
    <row r="4" spans="1:61" s="1" customFormat="1" ht="20.100000000000001" customHeight="1" x14ac:dyDescent="0.3">
      <c r="A4" s="3"/>
      <c r="B4" s="241"/>
      <c r="C4" s="236" t="s">
        <v>334</v>
      </c>
      <c r="D4" s="4"/>
      <c r="E4" s="4"/>
      <c r="F4" s="15" t="s">
        <v>13</v>
      </c>
      <c r="G4" s="2"/>
      <c r="H4" s="2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x14ac:dyDescent="0.25"/>
    <row r="6" spans="1:61" s="1" customFormat="1" ht="18" customHeight="1" collapsed="1" x14ac:dyDescent="0.25">
      <c r="B6" s="239" t="s">
        <v>1</v>
      </c>
      <c r="C6" s="19"/>
      <c r="D6" s="19"/>
      <c r="E6" s="19"/>
      <c r="F6" s="19"/>
      <c r="G6" s="33"/>
      <c r="H6" s="33"/>
      <c r="I6" s="33"/>
      <c r="J6" s="33"/>
      <c r="K6" s="33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61" ht="14.45" customHeight="1" x14ac:dyDescent="0.25"/>
    <row r="8" spans="1:61" ht="33.6" customHeight="1" x14ac:dyDescent="0.3">
      <c r="B8" s="23" t="s">
        <v>264</v>
      </c>
      <c r="C8" s="23" t="s">
        <v>329</v>
      </c>
      <c r="D8" s="120"/>
      <c r="E8" s="120"/>
    </row>
    <row r="9" spans="1:61" ht="16.5" customHeight="1" x14ac:dyDescent="0.3">
      <c r="B9" s="121" t="s">
        <v>401</v>
      </c>
      <c r="C9" s="122">
        <v>5.4000000000000003E-3</v>
      </c>
      <c r="D9" s="120"/>
      <c r="E9" s="120"/>
    </row>
    <row r="10" spans="1:61" ht="16.5" customHeight="1" x14ac:dyDescent="0.3">
      <c r="B10" s="121" t="s">
        <v>5</v>
      </c>
      <c r="C10" s="122">
        <v>0</v>
      </c>
      <c r="D10" s="120"/>
      <c r="E10" s="120"/>
    </row>
    <row r="11" spans="1:61" ht="16.5" customHeight="1" x14ac:dyDescent="0.3">
      <c r="B11" s="121" t="s">
        <v>3</v>
      </c>
      <c r="C11" s="122">
        <v>0</v>
      </c>
      <c r="D11" s="120"/>
      <c r="E11" s="120"/>
    </row>
    <row r="12" spans="1:61" ht="33.6" customHeight="1" x14ac:dyDescent="0.25">
      <c r="B12" s="264" t="s">
        <v>402</v>
      </c>
      <c r="C12" s="264"/>
    </row>
    <row r="13" spans="1:61" ht="14.45" customHeight="1" x14ac:dyDescent="0.25">
      <c r="B13" s="43"/>
    </row>
    <row r="14" spans="1:61" x14ac:dyDescent="0.25"/>
    <row r="16" spans="1:61" x14ac:dyDescent="0.25"/>
    <row r="17" spans="2:5" ht="14.45" hidden="1" customHeight="1" x14ac:dyDescent="0.25">
      <c r="B17" s="43"/>
      <c r="D17" s="36"/>
      <c r="E17" s="36"/>
    </row>
    <row r="18" spans="2:5" hidden="1" x14ac:dyDescent="0.25">
      <c r="B18" s="43"/>
      <c r="D18" s="36"/>
      <c r="E18" s="36"/>
    </row>
    <row r="19" spans="2:5" hidden="1" x14ac:dyDescent="0.25">
      <c r="D19" s="36"/>
      <c r="E19" s="36"/>
    </row>
    <row r="20" spans="2:5" hidden="1" x14ac:dyDescent="0.25">
      <c r="D20" s="36"/>
      <c r="E20" s="36"/>
    </row>
    <row r="21" spans="2:5" hidden="1" x14ac:dyDescent="0.25">
      <c r="D21" s="36"/>
      <c r="E21" s="36"/>
    </row>
    <row r="22" spans="2:5" hidden="1" x14ac:dyDescent="0.25">
      <c r="D22" s="36"/>
      <c r="E22" s="36"/>
    </row>
    <row r="23" spans="2:5" hidden="1" x14ac:dyDescent="0.25">
      <c r="D23" s="36"/>
      <c r="E23" s="36"/>
    </row>
    <row r="24" spans="2:5" hidden="1" x14ac:dyDescent="0.25">
      <c r="D24" s="36"/>
      <c r="E24" s="36"/>
    </row>
    <row r="25" spans="2:5" hidden="1" x14ac:dyDescent="0.25">
      <c r="D25" s="36"/>
      <c r="E25" s="36"/>
    </row>
    <row r="26" spans="2:5" hidden="1" x14ac:dyDescent="0.25">
      <c r="D26" s="36"/>
      <c r="E26" s="36"/>
    </row>
    <row r="27" spans="2:5" hidden="1" x14ac:dyDescent="0.25">
      <c r="D27" s="36"/>
      <c r="E27" s="36"/>
    </row>
    <row r="28" spans="2:5" hidden="1" x14ac:dyDescent="0.25">
      <c r="D28" s="36"/>
      <c r="E28" s="36"/>
    </row>
    <row r="29" spans="2:5" hidden="1" x14ac:dyDescent="0.25">
      <c r="D29" s="36"/>
      <c r="E29" s="36"/>
    </row>
    <row r="30" spans="2:5" hidden="1" x14ac:dyDescent="0.25">
      <c r="D30" s="36"/>
      <c r="E30" s="36"/>
    </row>
    <row r="31" spans="2:5" hidden="1" x14ac:dyDescent="0.25">
      <c r="D31" s="36"/>
      <c r="E31" s="36"/>
    </row>
  </sheetData>
  <sheetProtection algorithmName="SHA-512" hashValue="VUjSfj8vTxNSZgBQRnIFW83juwfJa7q0BbxV/PQ44iNx726GYZxVe2m3HrD/X8IY7v5kGVC/JoaJC+I4P1jbIw==" saltValue="2+AatYIn9vQNd/+KXk4EoQ==" spinCount="100000" sheet="1" objects="1" scenarios="1"/>
  <mergeCells count="2">
    <mergeCell ref="B1:B4"/>
    <mergeCell ref="B12:C12"/>
  </mergeCells>
  <hyperlinks>
    <hyperlink ref="F4" location="Contenido!A1" tooltip="Regresar a contenido" display="Regresar" xr:uid="{00000000-0004-0000-0400-000000000000}"/>
  </hyperlinks>
  <pageMargins left="0.70866141732283472" right="0.70866141732283472" top="0.74803149606299213" bottom="0.74803149606299213" header="0.31496062992125984" footer="0.31496062992125984"/>
  <pageSetup fitToWidth="0"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tabColor rgb="FF6F7271"/>
  </sheetPr>
  <dimension ref="A1:BK52"/>
  <sheetViews>
    <sheetView showGridLines="0" zoomScaleNormal="100" zoomScaleSheetLayoutView="100" workbookViewId="0"/>
  </sheetViews>
  <sheetFormatPr baseColWidth="10" defaultColWidth="0" defaultRowHeight="15" zeroHeight="1" x14ac:dyDescent="0.25"/>
  <cols>
    <col min="1" max="1" width="20.7109375" style="22" customWidth="1"/>
    <col min="2" max="2" width="50.7109375" style="22" customWidth="1"/>
    <col min="3" max="3" width="20.7109375" style="22" customWidth="1"/>
    <col min="4" max="4" width="18.85546875" style="22" customWidth="1"/>
    <col min="5" max="5" width="20.7109375" style="22" customWidth="1"/>
    <col min="6" max="6" width="22.5703125" style="22" bestFit="1" customWidth="1"/>
    <col min="7" max="7" width="20.7109375" style="22" customWidth="1"/>
    <col min="8" max="8" width="11.42578125" style="22" customWidth="1"/>
    <col min="9" max="9" width="11.42578125" style="22" hidden="1" customWidth="1"/>
    <col min="10" max="16384" width="11.42578125" style="22" hidden="1"/>
  </cols>
  <sheetData>
    <row r="1" spans="1:63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</row>
    <row r="2" spans="1:63" s="1" customFormat="1" ht="20.100000000000001" customHeight="1" x14ac:dyDescent="0.25">
      <c r="B2" s="240"/>
      <c r="C2" s="233" t="s">
        <v>416</v>
      </c>
    </row>
    <row r="3" spans="1:63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</row>
    <row r="4" spans="1:63" s="1" customFormat="1" ht="20.100000000000001" customHeight="1" x14ac:dyDescent="0.3">
      <c r="A4" s="3"/>
      <c r="B4" s="241"/>
      <c r="C4" s="236" t="s">
        <v>325</v>
      </c>
      <c r="D4" s="4"/>
      <c r="E4" s="4"/>
      <c r="F4" s="4"/>
      <c r="G4" s="4"/>
      <c r="H4" s="15" t="s">
        <v>13</v>
      </c>
      <c r="I4" s="2"/>
      <c r="J4" s="2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/>
    <row r="6" spans="1:63" s="1" customFormat="1" ht="18" customHeight="1" collapsed="1" x14ac:dyDescent="0.3">
      <c r="B6" s="239" t="s">
        <v>1</v>
      </c>
      <c r="C6" s="123"/>
      <c r="D6" s="123"/>
      <c r="E6" s="123"/>
      <c r="F6" s="123"/>
      <c r="G6" s="123"/>
      <c r="H6" s="123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63" x14ac:dyDescent="0.25"/>
    <row r="8" spans="1:63" ht="33.6" customHeight="1" x14ac:dyDescent="0.25">
      <c r="B8" s="124" t="s">
        <v>264</v>
      </c>
      <c r="C8" s="124" t="s">
        <v>272</v>
      </c>
      <c r="D8" s="24"/>
      <c r="E8" s="24"/>
    </row>
    <row r="9" spans="1:63" x14ac:dyDescent="0.25">
      <c r="B9" s="121" t="s">
        <v>4</v>
      </c>
      <c r="C9" s="125">
        <f>ROUND($C$26,5)</f>
        <v>1.0000000000000001E-5</v>
      </c>
      <c r="D9" s="24"/>
      <c r="E9" s="24"/>
    </row>
    <row r="10" spans="1:63" x14ac:dyDescent="0.25">
      <c r="B10" s="121" t="s">
        <v>5</v>
      </c>
      <c r="C10" s="125">
        <f>ROUND($C$27,5)</f>
        <v>1.92E-3</v>
      </c>
      <c r="D10" s="24"/>
      <c r="E10" s="24"/>
    </row>
    <row r="11" spans="1:63" x14ac:dyDescent="0.25">
      <c r="B11" s="121" t="s">
        <v>3</v>
      </c>
      <c r="C11" s="125">
        <f>ROUND($C$28,5)</f>
        <v>3.3730000000000003E-2</v>
      </c>
      <c r="D11" s="24"/>
      <c r="E11" s="24"/>
    </row>
    <row r="12" spans="1:63" ht="14.45" customHeight="1" x14ac:dyDescent="0.25">
      <c r="B12" s="29"/>
    </row>
    <row r="13" spans="1:63" s="1" customFormat="1" ht="18" customHeight="1" collapsed="1" x14ac:dyDescent="0.25">
      <c r="B13" s="44" t="s">
        <v>350</v>
      </c>
      <c r="C13" s="45"/>
      <c r="D13" s="45"/>
      <c r="E13" s="45"/>
      <c r="F13" s="45"/>
      <c r="G13" s="45"/>
      <c r="H13" s="45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63" ht="14.45" customHeight="1" x14ac:dyDescent="0.25">
      <c r="B14" s="35"/>
      <c r="D14" s="36"/>
      <c r="E14" s="36"/>
    </row>
    <row r="15" spans="1:63" ht="27.6" customHeight="1" x14ac:dyDescent="0.25">
      <c r="B15" s="124" t="s">
        <v>273</v>
      </c>
      <c r="C15" s="124" t="s">
        <v>297</v>
      </c>
    </row>
    <row r="16" spans="1:63" ht="16.5" x14ac:dyDescent="0.25">
      <c r="B16" s="62" t="s">
        <v>403</v>
      </c>
      <c r="C16" s="126">
        <v>57662012</v>
      </c>
    </row>
    <row r="17" spans="2:7" x14ac:dyDescent="0.25">
      <c r="B17" s="62" t="s">
        <v>321</v>
      </c>
      <c r="C17" s="126">
        <f>C16/12</f>
        <v>4805167.666666667</v>
      </c>
      <c r="D17" s="127"/>
    </row>
    <row r="18" spans="2:7" ht="31.5" x14ac:dyDescent="0.25">
      <c r="B18" s="62" t="s">
        <v>404</v>
      </c>
      <c r="C18" s="128">
        <v>0.62</v>
      </c>
      <c r="D18" s="127"/>
    </row>
    <row r="19" spans="2:7" ht="15" customHeight="1" x14ac:dyDescent="0.25">
      <c r="B19" s="108"/>
      <c r="C19" s="129"/>
    </row>
    <row r="20" spans="2:7" ht="30" x14ac:dyDescent="0.25">
      <c r="B20" s="124" t="s">
        <v>273</v>
      </c>
      <c r="C20" s="124" t="s">
        <v>275</v>
      </c>
    </row>
    <row r="21" spans="2:7" ht="16.5" x14ac:dyDescent="0.25">
      <c r="B21" s="62" t="s">
        <v>405</v>
      </c>
      <c r="C21" s="130">
        <v>37170</v>
      </c>
    </row>
    <row r="22" spans="2:7" ht="8.4499999999999993" customHeight="1" x14ac:dyDescent="0.25">
      <c r="B22" s="108"/>
      <c r="C22" s="129"/>
    </row>
    <row r="23" spans="2:7" ht="30" x14ac:dyDescent="0.25">
      <c r="B23" s="63" t="s">
        <v>322</v>
      </c>
      <c r="C23" s="131">
        <f>(C17*C18)/C21</f>
        <v>80.150765491884144</v>
      </c>
    </row>
    <row r="24" spans="2:7" x14ac:dyDescent="0.25">
      <c r="B24" s="35"/>
      <c r="D24" s="36"/>
      <c r="E24" s="36"/>
    </row>
    <row r="25" spans="2:7" ht="61.5" x14ac:dyDescent="0.25">
      <c r="B25" s="124" t="s">
        <v>264</v>
      </c>
      <c r="C25" s="124" t="s">
        <v>336</v>
      </c>
      <c r="D25" s="124" t="s">
        <v>406</v>
      </c>
      <c r="E25" s="124" t="s">
        <v>407</v>
      </c>
      <c r="F25" s="124" t="s">
        <v>320</v>
      </c>
    </row>
    <row r="26" spans="2:7" x14ac:dyDescent="0.25">
      <c r="B26" s="25" t="s">
        <v>4</v>
      </c>
      <c r="C26" s="26">
        <f>$C$23/F26</f>
        <v>1.4142319597943667E-5</v>
      </c>
      <c r="D26" s="132">
        <v>186.16666666666666</v>
      </c>
      <c r="E26" s="111">
        <v>1055088.64646047</v>
      </c>
      <c r="F26" s="111">
        <f>E26*1000/D26</f>
        <v>5667441.2522496162</v>
      </c>
    </row>
    <row r="27" spans="2:7" x14ac:dyDescent="0.25">
      <c r="B27" s="25" t="s">
        <v>5</v>
      </c>
      <c r="C27" s="26">
        <f>($C$23/F27)-C26</f>
        <v>1.9222609360143974E-3</v>
      </c>
      <c r="D27" s="132">
        <v>19072.166666666668</v>
      </c>
      <c r="E27" s="111">
        <v>789426.86834036105</v>
      </c>
      <c r="F27" s="111">
        <f>E27*1000/D27</f>
        <v>41391.567205632688</v>
      </c>
    </row>
    <row r="28" spans="2:7" x14ac:dyDescent="0.25">
      <c r="B28" s="25" t="s">
        <v>3</v>
      </c>
      <c r="C28" s="26">
        <f>($C$23/F28)-C27-C26</f>
        <v>3.3728149981516679E-2</v>
      </c>
      <c r="D28" s="132">
        <v>17554.25</v>
      </c>
      <c r="E28" s="111">
        <v>39450.559377010402</v>
      </c>
      <c r="F28" s="111">
        <f>E28*1000/D28</f>
        <v>2247.3508909244429</v>
      </c>
    </row>
    <row r="29" spans="2:7" ht="15" customHeight="1" x14ac:dyDescent="0.25">
      <c r="B29" s="265"/>
      <c r="C29" s="265"/>
      <c r="D29" s="133">
        <f>SUM(D26:D28)</f>
        <v>36812.583333333336</v>
      </c>
      <c r="E29" s="133">
        <f>E26+E27+E28</f>
        <v>1883966.0741778417</v>
      </c>
      <c r="F29" s="133">
        <f>E29*1000/D29</f>
        <v>51177.230815853494</v>
      </c>
    </row>
    <row r="30" spans="2:7" ht="118.5" customHeight="1" x14ac:dyDescent="0.25">
      <c r="B30" s="243" t="s">
        <v>408</v>
      </c>
      <c r="C30" s="243"/>
      <c r="D30" s="243"/>
      <c r="E30" s="243"/>
      <c r="F30" s="243"/>
      <c r="G30" s="134"/>
    </row>
    <row r="31" spans="2:7" x14ac:dyDescent="0.25">
      <c r="D31" s="36"/>
      <c r="E31" s="36"/>
      <c r="G31" s="36"/>
    </row>
    <row r="32" spans="2:7" x14ac:dyDescent="0.25"/>
    <row r="35" spans="2:5" hidden="1" x14ac:dyDescent="0.25">
      <c r="E35" s="135"/>
    </row>
    <row r="36" spans="2:5" hidden="1" x14ac:dyDescent="0.25">
      <c r="E36" s="135"/>
    </row>
    <row r="37" spans="2:5" ht="14.45" hidden="1" customHeight="1" x14ac:dyDescent="0.25">
      <c r="B37" s="43"/>
      <c r="D37" s="36"/>
      <c r="E37" s="135"/>
    </row>
    <row r="38" spans="2:5" hidden="1" x14ac:dyDescent="0.25">
      <c r="B38" s="43"/>
      <c r="D38" s="36"/>
      <c r="E38" s="36"/>
    </row>
    <row r="39" spans="2:5" hidden="1" x14ac:dyDescent="0.25">
      <c r="D39" s="36"/>
      <c r="E39" s="36"/>
    </row>
    <row r="40" spans="2:5" hidden="1" x14ac:dyDescent="0.25">
      <c r="D40" s="36"/>
      <c r="E40" s="36"/>
    </row>
    <row r="41" spans="2:5" hidden="1" x14ac:dyDescent="0.25">
      <c r="D41" s="36"/>
      <c r="E41" s="36"/>
    </row>
    <row r="42" spans="2:5" hidden="1" x14ac:dyDescent="0.25">
      <c r="D42" s="36"/>
      <c r="E42" s="36"/>
    </row>
    <row r="43" spans="2:5" hidden="1" x14ac:dyDescent="0.25">
      <c r="D43" s="36"/>
      <c r="E43" s="36"/>
    </row>
    <row r="44" spans="2:5" hidden="1" x14ac:dyDescent="0.25">
      <c r="D44" s="36"/>
      <c r="E44" s="36"/>
    </row>
    <row r="45" spans="2:5" hidden="1" x14ac:dyDescent="0.25">
      <c r="D45" s="36"/>
      <c r="E45" s="36"/>
    </row>
    <row r="46" spans="2:5" hidden="1" x14ac:dyDescent="0.25">
      <c r="D46" s="36"/>
      <c r="E46" s="36"/>
    </row>
    <row r="47" spans="2:5" hidden="1" x14ac:dyDescent="0.25">
      <c r="D47" s="36"/>
      <c r="E47" s="36"/>
    </row>
    <row r="48" spans="2:5" hidden="1" x14ac:dyDescent="0.25">
      <c r="D48" s="36"/>
      <c r="E48" s="36"/>
    </row>
    <row r="49" spans="4:5" hidden="1" x14ac:dyDescent="0.25">
      <c r="D49" s="36"/>
      <c r="E49" s="36"/>
    </row>
    <row r="50" spans="4:5" hidden="1" x14ac:dyDescent="0.25">
      <c r="D50" s="36"/>
      <c r="E50" s="36"/>
    </row>
    <row r="51" spans="4:5" hidden="1" x14ac:dyDescent="0.25">
      <c r="D51" s="36"/>
      <c r="E51" s="36"/>
    </row>
    <row r="52" spans="4:5" x14ac:dyDescent="0.25"/>
  </sheetData>
  <sheetProtection algorithmName="SHA-512" hashValue="6l6rNXe7vZNBYSpkOGLnAs4Fg9hdDAUHg/H6UhJN32CLn+lm0nwL/2xaodGw3A507N3rw4LbSAZP/PdbVu/htg==" saltValue="Plud7xAIW15DIscskHAN3Q==" spinCount="100000" sheet="1" objects="1" scenarios="1"/>
  <mergeCells count="3">
    <mergeCell ref="B1:B4"/>
    <mergeCell ref="B30:F30"/>
    <mergeCell ref="B29:C29"/>
  </mergeCells>
  <hyperlinks>
    <hyperlink ref="H4" location="Contenido!A1" tooltip="Regresar a contenido" display="Regresar" xr:uid="{00000000-0004-0000-0500-000000000000}"/>
  </hyperlinks>
  <pageMargins left="0.70866141732283472" right="0.70866141732283472" top="0.74803149606299213" bottom="0.74803149606299213" header="0.31496062992125984" footer="0.31496062992125984"/>
  <pageSetup fitToWidth="0" orientation="portrait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rgb="FF6F7271"/>
  </sheetPr>
  <dimension ref="A1:BN115"/>
  <sheetViews>
    <sheetView zoomScaleNormal="100" zoomScaleSheetLayoutView="120" workbookViewId="0"/>
  </sheetViews>
  <sheetFormatPr baseColWidth="10" defaultColWidth="0" defaultRowHeight="14.45" customHeight="1" zeroHeight="1" x14ac:dyDescent="0.25"/>
  <cols>
    <col min="1" max="1" width="20.7109375" style="17" customWidth="1"/>
    <col min="2" max="2" width="50.7109375" style="17" customWidth="1"/>
    <col min="3" max="6" width="25.7109375" style="17" customWidth="1"/>
    <col min="7" max="12" width="11.42578125" style="17" customWidth="1"/>
    <col min="13" max="16384" width="11.42578125" style="17" hidden="1"/>
  </cols>
  <sheetData>
    <row r="1" spans="1:66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66" s="1" customFormat="1" ht="20.100000000000001" customHeight="1" x14ac:dyDescent="0.25">
      <c r="B2" s="240"/>
      <c r="C2" s="233" t="s">
        <v>416</v>
      </c>
    </row>
    <row r="3" spans="1:66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</row>
    <row r="4" spans="1:66" s="1" customFormat="1" ht="20.100000000000001" customHeight="1" x14ac:dyDescent="0.3">
      <c r="A4" s="3"/>
      <c r="B4" s="241"/>
      <c r="C4" s="236" t="s">
        <v>359</v>
      </c>
      <c r="D4" s="4"/>
      <c r="E4" s="4"/>
      <c r="F4" s="4"/>
      <c r="G4" s="4"/>
      <c r="H4" s="4"/>
      <c r="I4" s="4"/>
      <c r="J4" s="4"/>
      <c r="K4" s="4"/>
      <c r="L4" s="15" t="s">
        <v>13</v>
      </c>
      <c r="M4" s="2"/>
      <c r="N4" s="1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45" customHeight="1" x14ac:dyDescent="0.25"/>
    <row r="6" spans="1:66" s="1" customFormat="1" ht="18" customHeight="1" collapsed="1" x14ac:dyDescent="0.25">
      <c r="B6" s="23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66" ht="14.45" customHeight="1" x14ac:dyDescent="0.25">
      <c r="B7" s="21"/>
    </row>
    <row r="8" spans="1:66" ht="53.45" customHeight="1" x14ac:dyDescent="0.25">
      <c r="B8" s="244" t="s">
        <v>11</v>
      </c>
      <c r="C8" s="244" t="s">
        <v>8</v>
      </c>
      <c r="D8" s="244" t="s">
        <v>409</v>
      </c>
      <c r="E8" s="244"/>
      <c r="F8" s="244"/>
    </row>
    <row r="9" spans="1:66" ht="23.1" customHeight="1" x14ac:dyDescent="0.25">
      <c r="B9" s="244"/>
      <c r="C9" s="244"/>
      <c r="D9" s="23" t="s">
        <v>4</v>
      </c>
      <c r="E9" s="23" t="s">
        <v>5</v>
      </c>
      <c r="F9" s="23" t="s">
        <v>3</v>
      </c>
    </row>
    <row r="10" spans="1:66" ht="15" customHeight="1" x14ac:dyDescent="0.3">
      <c r="B10" s="136">
        <v>43466</v>
      </c>
      <c r="C10" s="137">
        <f>INDEX('Factor de Ajuste'!$P$11:$P$265,MATCH('Actualización cargos'!$B10,'Factor de Ajuste'!$B$11:$B$265,0))</f>
        <v>1.0184200000000001</v>
      </c>
      <c r="D10" s="138">
        <f>IF($C10=0,'Cargos Transmisión Renovables'!$G$9,ROUND('Cargos Transmisión Renovables'!$G$9*'Actualización cargos'!$C10,5))</f>
        <v>0.28370000000000001</v>
      </c>
      <c r="E10" s="138">
        <f>IF($C10=0,'Cargos Transmisión Renovables'!$G$10,ROUND('Cargos Transmisión Renovables'!$G$10*'Actualización cargos'!$C10,5))</f>
        <v>0.26340999999999998</v>
      </c>
      <c r="F10" s="138">
        <f>IF($C10=0,'Cargos Transmisión Renovables'!$G$11,ROUND('Cargos Transmisión Renovables'!$G$11*'Actualización cargos'!$C10,5))</f>
        <v>0.90929000000000004</v>
      </c>
      <c r="H10" s="139"/>
      <c r="I10" s="140"/>
      <c r="J10" s="140"/>
      <c r="K10" s="140"/>
      <c r="L10" s="141"/>
      <c r="M10" s="141"/>
      <c r="N10" s="141"/>
    </row>
    <row r="11" spans="1:66" ht="15" customHeight="1" x14ac:dyDescent="0.3">
      <c r="B11" s="136">
        <v>43497</v>
      </c>
      <c r="C11" s="137">
        <f>INDEX('Factor de Ajuste'!$P$11:$P$265,MATCH('Actualización cargos'!$B11,'Factor de Ajuste'!$B$11:$B$265,0))</f>
        <v>1.00275</v>
      </c>
      <c r="D11" s="138">
        <f>IF($C11=0,$D10,ROUND($D10*'Actualización cargos'!$C11,5))</f>
        <v>0.28448000000000001</v>
      </c>
      <c r="E11" s="138">
        <f>IF($C11=0,$E10,ROUND($E10*'Actualización cargos'!$C11,5))</f>
        <v>0.26412999999999998</v>
      </c>
      <c r="F11" s="138">
        <f>IF($C11=0,$F10,ROUND($F10*'Actualización cargos'!$C11,5))</f>
        <v>0.91178999999999999</v>
      </c>
      <c r="H11" s="139"/>
      <c r="I11" s="140"/>
      <c r="J11" s="140"/>
      <c r="K11" s="140"/>
      <c r="L11" s="141"/>
      <c r="M11" s="141"/>
      <c r="N11" s="141"/>
    </row>
    <row r="12" spans="1:66" ht="15" customHeight="1" x14ac:dyDescent="0.3">
      <c r="B12" s="136">
        <v>43525</v>
      </c>
      <c r="C12" s="137">
        <f>INDEX('Factor de Ajuste'!$P$11:$P$265,MATCH('Actualización cargos'!$B12,'Factor de Ajuste'!$B$11:$B$265,0))</f>
        <v>0.99272000000000005</v>
      </c>
      <c r="D12" s="138">
        <f>IF($C12=0,$D11,ROUND($D11*'Actualización cargos'!$C12,5))</f>
        <v>0.28240999999999999</v>
      </c>
      <c r="E12" s="138">
        <f>IF($C12=0,$E11,ROUND($E11*'Actualización cargos'!$C12,5))</f>
        <v>0.26221</v>
      </c>
      <c r="F12" s="138">
        <f>IF($C12=0,$F11,ROUND($F11*'Actualización cargos'!$C12,5))</f>
        <v>0.90515000000000001</v>
      </c>
      <c r="H12" s="139"/>
      <c r="I12" s="140"/>
      <c r="J12" s="140"/>
      <c r="K12" s="140"/>
      <c r="L12" s="141"/>
      <c r="M12" s="141"/>
      <c r="N12" s="141"/>
    </row>
    <row r="13" spans="1:66" ht="15" customHeight="1" x14ac:dyDescent="0.3">
      <c r="B13" s="136">
        <v>43556</v>
      </c>
      <c r="C13" s="137">
        <f>INDEX('Factor de Ajuste'!$P$11:$P$265,MATCH('Actualización cargos'!$B13,'Factor de Ajuste'!$B$11:$B$265,0))</f>
        <v>0.99953000000000003</v>
      </c>
      <c r="D13" s="138">
        <f>IF($C13=0,$D12,ROUND($D12*'Actualización cargos'!$C13,5))</f>
        <v>0.28227999999999998</v>
      </c>
      <c r="E13" s="138">
        <f>IF($C13=0,$E12,ROUND($E12*'Actualización cargos'!$C13,5))</f>
        <v>0.26208999999999999</v>
      </c>
      <c r="F13" s="138">
        <f>IF($C13=0,$F12,ROUND($F12*'Actualización cargos'!$C13,5))</f>
        <v>0.90471999999999997</v>
      </c>
      <c r="H13" s="139"/>
      <c r="I13" s="140"/>
      <c r="J13" s="140"/>
      <c r="K13" s="140"/>
      <c r="L13" s="141"/>
      <c r="M13" s="141"/>
      <c r="N13" s="141"/>
    </row>
    <row r="14" spans="1:66" ht="15" customHeight="1" x14ac:dyDescent="0.3">
      <c r="B14" s="136">
        <v>43586</v>
      </c>
      <c r="C14" s="137">
        <f>INDEX('Factor de Ajuste'!$P$11:$P$265,MATCH('Actualización cargos'!$B14,'Factor de Ajuste'!$B$11:$B$265,0))</f>
        <v>1.0006299999999999</v>
      </c>
      <c r="D14" s="138">
        <f>IF($C14=0,$D13,ROUND($D13*'Actualización cargos'!$C14,5))</f>
        <v>0.28245999999999999</v>
      </c>
      <c r="E14" s="138">
        <f>IF($C14=0,$E13,ROUND($E13*'Actualización cargos'!$C14,5))</f>
        <v>0.26225999999999999</v>
      </c>
      <c r="F14" s="138">
        <f>IF($C14=0,$F13,ROUND($F13*'Actualización cargos'!$C14,5))</f>
        <v>0.90529000000000004</v>
      </c>
      <c r="H14" s="139"/>
      <c r="I14" s="140"/>
      <c r="J14" s="140"/>
      <c r="K14" s="140"/>
      <c r="L14" s="141"/>
      <c r="M14" s="141"/>
      <c r="N14" s="141"/>
    </row>
    <row r="15" spans="1:66" ht="15" customHeight="1" x14ac:dyDescent="0.3">
      <c r="B15" s="136">
        <v>43617</v>
      </c>
      <c r="C15" s="137">
        <f>INDEX('Factor de Ajuste'!$P$11:$P$265,MATCH('Actualización cargos'!$B15,'Factor de Ajuste'!$B$11:$B$265,0))</f>
        <v>0.99782000000000004</v>
      </c>
      <c r="D15" s="138">
        <f>IF($C15=0,$D14,ROUND($D14*'Actualización cargos'!$C15,5))</f>
        <v>0.28183999999999998</v>
      </c>
      <c r="E15" s="138">
        <f>IF($C15=0,$E14,ROUND($E14*'Actualización cargos'!$C15,5))</f>
        <v>0.26168999999999998</v>
      </c>
      <c r="F15" s="138">
        <f>IF($C15=0,$F14,ROUND($F14*'Actualización cargos'!$C15,5))</f>
        <v>0.90332000000000001</v>
      </c>
      <c r="H15" s="139"/>
      <c r="I15" s="140"/>
      <c r="J15" s="140"/>
      <c r="K15" s="140"/>
      <c r="L15" s="141"/>
      <c r="M15" s="141"/>
      <c r="N15" s="141"/>
    </row>
    <row r="16" spans="1:66" ht="15" customHeight="1" x14ac:dyDescent="0.3">
      <c r="B16" s="136">
        <v>43647</v>
      </c>
      <c r="C16" s="137">
        <f>INDEX('Factor de Ajuste'!$P$11:$P$265,MATCH('Actualización cargos'!$B16,'Factor de Ajuste'!$B$11:$B$265,0))</f>
        <v>1.00183</v>
      </c>
      <c r="D16" s="138">
        <f>IF($C16=0,$D15,ROUND($D15*'Actualización cargos'!$C16,5))</f>
        <v>0.28236</v>
      </c>
      <c r="E16" s="138">
        <f>IF($C16=0,$E15,ROUND($E15*'Actualización cargos'!$C16,5))</f>
        <v>0.26217000000000001</v>
      </c>
      <c r="F16" s="138">
        <f>IF($C16=0,$F15,ROUND($F15*'Actualización cargos'!$C16,5))</f>
        <v>0.90497000000000005</v>
      </c>
      <c r="H16" s="139"/>
      <c r="I16" s="140"/>
      <c r="J16" s="140"/>
      <c r="K16" s="140"/>
      <c r="L16" s="141"/>
      <c r="M16" s="141"/>
      <c r="N16" s="141"/>
    </row>
    <row r="17" spans="2:14" ht="15" customHeight="1" x14ac:dyDescent="0.3">
      <c r="B17" s="136">
        <v>43678</v>
      </c>
      <c r="C17" s="137">
        <f>INDEX('Factor de Ajuste'!$P$11:$P$265,MATCH('Actualización cargos'!$B17,'Factor de Ajuste'!$B$11:$B$265,0))</f>
        <v>1.0059400000000001</v>
      </c>
      <c r="D17" s="138">
        <f>IF($C17=0,$D16,ROUND($D16*'Actualización cargos'!$C17,5))</f>
        <v>0.28404000000000001</v>
      </c>
      <c r="E17" s="138">
        <f>IF($C17=0,$E16,ROUND($E16*'Actualización cargos'!$C17,5))</f>
        <v>0.26373000000000002</v>
      </c>
      <c r="F17" s="138">
        <f>IF($C17=0,$F16,ROUND($F16*'Actualización cargos'!$C17,5))</f>
        <v>0.91034999999999999</v>
      </c>
      <c r="H17" s="139"/>
      <c r="I17" s="140"/>
      <c r="J17" s="140"/>
      <c r="K17" s="140"/>
      <c r="L17" s="141"/>
      <c r="M17" s="141"/>
      <c r="N17" s="141"/>
    </row>
    <row r="18" spans="2:14" ht="15" customHeight="1" x14ac:dyDescent="0.3">
      <c r="B18" s="136">
        <v>43709</v>
      </c>
      <c r="C18" s="137">
        <f>INDEX('Factor de Ajuste'!$P$11:$P$265,MATCH('Actualización cargos'!$B18,'Factor de Ajuste'!$B$11:$B$265,0))</f>
        <v>0.99826999999999999</v>
      </c>
      <c r="D18" s="138">
        <f>IF($C18=0,$D17,ROUND($D17*'Actualización cargos'!$C18,5))</f>
        <v>0.28355000000000002</v>
      </c>
      <c r="E18" s="138">
        <f>IF($C18=0,$E17,ROUND($E17*'Actualización cargos'!$C18,5))</f>
        <v>0.26327</v>
      </c>
      <c r="F18" s="138">
        <f>IF($C18=0,$F17,ROUND($F17*'Actualización cargos'!$C18,5))</f>
        <v>0.90878000000000003</v>
      </c>
      <c r="H18" s="139"/>
      <c r="I18" s="140"/>
      <c r="J18" s="140"/>
      <c r="K18" s="140"/>
      <c r="L18" s="141"/>
      <c r="M18" s="141"/>
      <c r="N18" s="141"/>
    </row>
    <row r="19" spans="2:14" ht="15" customHeight="1" x14ac:dyDescent="0.3">
      <c r="B19" s="136">
        <v>43739</v>
      </c>
      <c r="C19" s="137">
        <f>INDEX('Factor de Ajuste'!$P$11:$P$265,MATCH('Actualización cargos'!$B19,'Factor de Ajuste'!$B$11:$B$265,0))</f>
        <v>1.00912</v>
      </c>
      <c r="D19" s="138">
        <f>IF($C19=0,$D18,ROUND($D18*'Actualización cargos'!$C19,5))</f>
        <v>0.28614000000000001</v>
      </c>
      <c r="E19" s="138">
        <f>IF($C19=0,$E18,ROUND($E18*'Actualización cargos'!$C19,5))</f>
        <v>0.26567000000000002</v>
      </c>
      <c r="F19" s="138">
        <f>IF($C19=0,$F18,ROUND($F18*'Actualización cargos'!$C19,5))</f>
        <v>0.91707000000000005</v>
      </c>
      <c r="H19" s="139"/>
      <c r="I19" s="140"/>
      <c r="J19" s="140"/>
      <c r="K19" s="140"/>
      <c r="L19" s="141"/>
      <c r="M19" s="141"/>
      <c r="N19" s="141"/>
    </row>
    <row r="20" spans="2:14" ht="15" customHeight="1" x14ac:dyDescent="0.3">
      <c r="B20" s="136">
        <v>43770</v>
      </c>
      <c r="C20" s="137">
        <f>INDEX('Factor de Ajuste'!$P$11:$P$265,MATCH('Actualización cargos'!$B20,'Factor de Ajuste'!$B$11:$B$265,0))</f>
        <v>1.0026999999999999</v>
      </c>
      <c r="D20" s="138">
        <f>IF($C20=0,$D19,ROUND($D19*'Actualización cargos'!$C20,5))</f>
        <v>0.28691</v>
      </c>
      <c r="E20" s="138">
        <f>IF($C20=0,$E19,ROUND($E19*'Actualización cargos'!$C20,5))</f>
        <v>0.26639000000000002</v>
      </c>
      <c r="F20" s="138">
        <f>IF($C20=0,$F19,ROUND($F19*'Actualización cargos'!$C20,5))</f>
        <v>0.91954999999999998</v>
      </c>
      <c r="H20" s="139"/>
      <c r="I20" s="140"/>
      <c r="J20" s="140"/>
      <c r="K20" s="140"/>
      <c r="L20" s="141"/>
      <c r="M20" s="141"/>
      <c r="N20" s="141"/>
    </row>
    <row r="21" spans="2:14" ht="15" customHeight="1" x14ac:dyDescent="0.3">
      <c r="B21" s="136">
        <v>43800</v>
      </c>
      <c r="C21" s="137">
        <f>INDEX('Factor de Ajuste'!$P$11:$P$265,MATCH('Actualización cargos'!$B21,'Factor de Ajuste'!$B$11:$B$265,0))</f>
        <v>0.99604000000000004</v>
      </c>
      <c r="D21" s="138">
        <f>IF($C21=0,$D20,ROUND($D20*'Actualización cargos'!$C21,5))</f>
        <v>0.28577000000000002</v>
      </c>
      <c r="E21" s="138">
        <f>IF($C21=0,$E20,ROUND($E20*'Actualización cargos'!$C21,5))</f>
        <v>0.26534000000000002</v>
      </c>
      <c r="F21" s="138">
        <f>IF($C21=0,$F20,ROUND($F20*'Actualización cargos'!$C21,5))</f>
        <v>0.91591</v>
      </c>
      <c r="H21" s="139"/>
      <c r="I21" s="140"/>
      <c r="J21" s="140"/>
      <c r="K21" s="140"/>
      <c r="L21" s="141"/>
      <c r="M21" s="141"/>
      <c r="N21" s="141"/>
    </row>
    <row r="22" spans="2:14" ht="15" customHeight="1" x14ac:dyDescent="0.3">
      <c r="B22" s="136">
        <v>43831</v>
      </c>
      <c r="C22" s="137">
        <f>INDEX('Factor de Ajuste'!$P$11:$P$265,MATCH('Actualización cargos'!$B22,'Factor de Ajuste'!$B$11:$B$265,0))</f>
        <v>0.99739999999999995</v>
      </c>
      <c r="D22" s="138">
        <f>IF($C22=0,$D21,ROUND($D21*'Actualización cargos'!$C22,5))</f>
        <v>0.28503000000000001</v>
      </c>
      <c r="E22" s="138">
        <f>IF($C22=0,$E21,ROUND($E21*'Actualización cargos'!$C22,5))</f>
        <v>0.26465</v>
      </c>
      <c r="F22" s="138">
        <f>IF($C22=0,$F21,ROUND($F21*'Actualización cargos'!$C22,5))</f>
        <v>0.91352999999999995</v>
      </c>
      <c r="H22" s="139"/>
      <c r="I22" s="140"/>
      <c r="J22" s="140"/>
      <c r="K22" s="140"/>
      <c r="L22" s="141"/>
      <c r="M22" s="141"/>
      <c r="N22" s="141"/>
    </row>
    <row r="23" spans="2:14" ht="15" customHeight="1" x14ac:dyDescent="0.3">
      <c r="B23" s="136">
        <v>43862</v>
      </c>
      <c r="C23" s="137">
        <f>INDEX('Factor de Ajuste'!$P$11:$P$265,MATCH('Actualización cargos'!$B23,'Factor de Ajuste'!$B$11:$B$265,0))</f>
        <v>0.99921000000000004</v>
      </c>
      <c r="D23" s="138">
        <f>IF($C23=0,$D22,ROUND($D22*'Actualización cargos'!$C23,5))</f>
        <v>0.2848</v>
      </c>
      <c r="E23" s="138">
        <f>IF($C23=0,$E22,ROUND($E22*'Actualización cargos'!$C23,5))</f>
        <v>0.26444000000000001</v>
      </c>
      <c r="F23" s="138">
        <f>IF($C23=0,$F22,ROUND($F22*'Actualización cargos'!$C23,5))</f>
        <v>0.91281000000000001</v>
      </c>
      <c r="G23" s="142"/>
      <c r="H23" s="139"/>
      <c r="I23" s="140"/>
      <c r="J23" s="140"/>
      <c r="K23" s="140"/>
      <c r="L23" s="141"/>
      <c r="M23" s="141"/>
      <c r="N23" s="141"/>
    </row>
    <row r="24" spans="2:14" ht="15" customHeight="1" x14ac:dyDescent="0.3">
      <c r="B24" s="136">
        <v>43891</v>
      </c>
      <c r="C24" s="137">
        <f>INDEX('Factor de Ajuste'!$P$11:$P$265,MATCH('Actualización cargos'!$B24,'Factor de Ajuste'!$B$11:$B$265,0))</f>
        <v>0.99661999999999995</v>
      </c>
      <c r="D24" s="138">
        <f>IF($C24=0,$D23,ROUND($D23*'Actualización cargos'!$C24,5))</f>
        <v>0.28383999999999998</v>
      </c>
      <c r="E24" s="138">
        <f>IF($C24=0,$E23,ROUND($E23*'Actualización cargos'!$C24,5))</f>
        <v>0.26355000000000001</v>
      </c>
      <c r="F24" s="138">
        <f>IF($C24=0,$F23,ROUND($F23*'Actualización cargos'!$C24,5))</f>
        <v>0.90971999999999997</v>
      </c>
      <c r="G24" s="142"/>
      <c r="H24" s="139"/>
      <c r="I24" s="140"/>
      <c r="J24" s="140"/>
      <c r="K24" s="140"/>
      <c r="L24" s="141"/>
      <c r="M24" s="141"/>
      <c r="N24" s="141"/>
    </row>
    <row r="25" spans="2:14" ht="15" customHeight="1" x14ac:dyDescent="0.3">
      <c r="B25" s="136">
        <v>43922</v>
      </c>
      <c r="C25" s="137">
        <f>INDEX('Factor de Ajuste'!$P$11:$P$265,MATCH('Actualización cargos'!$B25,'Factor de Ajuste'!$B$11:$B$265,0))</f>
        <v>1.0021199999999999</v>
      </c>
      <c r="D25" s="138">
        <f>IF($C25=0,$D24,ROUND($D24*'Actualización cargos'!$C25,5))</f>
        <v>0.28444000000000003</v>
      </c>
      <c r="E25" s="138">
        <f>IF($C25=0,$E24,ROUND($E24*'Actualización cargos'!$C25,5))</f>
        <v>0.26411000000000001</v>
      </c>
      <c r="F25" s="138">
        <f>IF($C25=0,$F24,ROUND($F24*'Actualización cargos'!$C25,5))</f>
        <v>0.91164999999999996</v>
      </c>
      <c r="G25" s="142"/>
      <c r="H25" s="139"/>
      <c r="I25" s="140"/>
      <c r="J25" s="140"/>
      <c r="K25" s="140"/>
      <c r="L25" s="141"/>
      <c r="M25" s="141"/>
      <c r="N25" s="141"/>
    </row>
    <row r="26" spans="2:14" ht="15" customHeight="1" x14ac:dyDescent="0.3">
      <c r="B26" s="136">
        <v>43952</v>
      </c>
      <c r="C26" s="137">
        <f>INDEX('Factor de Ajuste'!$P$11:$P$265,MATCH('Actualización cargos'!$B26,'Factor de Ajuste'!$B$11:$B$265,0))</f>
        <v>1.0408500000000001</v>
      </c>
      <c r="D26" s="138">
        <f>IF($C26=0,$D25,ROUND($D25*'Actualización cargos'!$C26,5))</f>
        <v>0.29605999999999999</v>
      </c>
      <c r="E26" s="138">
        <f>IF($C26=0,$E25,ROUND($E25*'Actualización cargos'!$C26,5))</f>
        <v>0.27489999999999998</v>
      </c>
      <c r="F26" s="138">
        <f>IF($C26=0,$F25,ROUND($F25*'Actualización cargos'!$C26,5))</f>
        <v>0.94889000000000001</v>
      </c>
      <c r="G26" s="142"/>
      <c r="H26" s="139"/>
      <c r="I26" s="140"/>
      <c r="J26" s="140"/>
      <c r="K26" s="140"/>
      <c r="L26" s="141"/>
      <c r="M26" s="141"/>
      <c r="N26" s="141"/>
    </row>
    <row r="27" spans="2:14" ht="15" customHeight="1" x14ac:dyDescent="0.3">
      <c r="B27" s="136">
        <v>43983</v>
      </c>
      <c r="C27" s="137">
        <f>INDEX('Factor de Ajuste'!$P$11:$P$265,MATCH('Actualización cargos'!$B27,'Factor de Ajuste'!$B$11:$B$265,0))</f>
        <v>1.0408200000000001</v>
      </c>
      <c r="D27" s="138">
        <f>IF($C27=0,$D26,ROUND($D26*'Actualización cargos'!$C27,5))</f>
        <v>0.30814999999999998</v>
      </c>
      <c r="E27" s="138">
        <f>IF($C27=0,$E26,ROUND($E26*'Actualización cargos'!$C27,5))</f>
        <v>0.28611999999999999</v>
      </c>
      <c r="F27" s="138">
        <f>IF($C27=0,$F26,ROUND($F26*'Actualización cargos'!$C27,5))</f>
        <v>0.98762000000000005</v>
      </c>
      <c r="H27" s="139"/>
      <c r="I27" s="140"/>
      <c r="J27" s="140"/>
      <c r="K27" s="140"/>
      <c r="L27" s="141"/>
      <c r="M27" s="141"/>
      <c r="N27" s="141"/>
    </row>
    <row r="28" spans="2:14" ht="15" customHeight="1" x14ac:dyDescent="0.3">
      <c r="B28" s="136">
        <v>44013</v>
      </c>
      <c r="C28" s="137">
        <f>INDEX('Factor de Ajuste'!$P$11:$P$265,MATCH('Actualización cargos'!$B28,'Factor de Ajuste'!$B$11:$B$265,0))</f>
        <v>0.99280999999999997</v>
      </c>
      <c r="D28" s="138">
        <f>IF($C28=0,$D27,ROUND($D27*'Actualización cargos'!$C28,5))</f>
        <v>0.30592999999999998</v>
      </c>
      <c r="E28" s="138">
        <f>IF($C28=0,$E27,ROUND($E27*'Actualización cargos'!$C28,5))</f>
        <v>0.28405999999999998</v>
      </c>
      <c r="F28" s="138">
        <f>IF($C28=0,$F27,ROUND($F27*'Actualización cargos'!$C28,5))</f>
        <v>0.98051999999999995</v>
      </c>
      <c r="H28" s="139"/>
      <c r="I28" s="140"/>
      <c r="J28" s="140"/>
      <c r="K28" s="140"/>
      <c r="L28" s="141"/>
      <c r="M28" s="141"/>
      <c r="N28" s="141"/>
    </row>
    <row r="29" spans="2:14" ht="15" customHeight="1" x14ac:dyDescent="0.3">
      <c r="B29" s="136">
        <v>44044</v>
      </c>
      <c r="C29" s="137">
        <f>INDEX('Factor de Ajuste'!$P$11:$P$265,MATCH('Actualización cargos'!$B29,'Factor de Ajuste'!$B$11:$B$265,0))</f>
        <v>0.98136999999999996</v>
      </c>
      <c r="D29" s="138">
        <f>IF($C29=0,$D28,ROUND($D28*'Actualización cargos'!$C29,5))</f>
        <v>0.30023</v>
      </c>
      <c r="E29" s="138">
        <f>IF($C29=0,$E28,ROUND($E28*'Actualización cargos'!$C29,5))</f>
        <v>0.27877000000000002</v>
      </c>
      <c r="F29" s="138">
        <f>IF($C29=0,$F28,ROUND($F28*'Actualización cargos'!$C29,5))</f>
        <v>0.96225000000000005</v>
      </c>
      <c r="H29" s="141"/>
      <c r="I29" s="140"/>
      <c r="J29" s="140"/>
      <c r="K29" s="140"/>
      <c r="L29" s="141"/>
      <c r="M29" s="141"/>
      <c r="N29" s="141"/>
    </row>
    <row r="30" spans="2:14" ht="15" customHeight="1" x14ac:dyDescent="0.3">
      <c r="B30" s="136">
        <v>44075</v>
      </c>
      <c r="C30" s="137">
        <f>INDEX('Factor de Ajuste'!$P$11:$P$265,MATCH('Actualización cargos'!$B30,'Factor de Ajuste'!$B$11:$B$265,0))</f>
        <v>1.01302</v>
      </c>
      <c r="D30" s="138">
        <f>IF($C30=0,$D29,ROUND($D29*'Actualización cargos'!$C30,5))</f>
        <v>0.30414000000000002</v>
      </c>
      <c r="E30" s="138">
        <f>IF($C30=0,$E29,ROUND($E29*'Actualización cargos'!$C30,5))</f>
        <v>0.28239999999999998</v>
      </c>
      <c r="F30" s="138">
        <f>IF($C30=0,$F29,ROUND($F29*'Actualización cargos'!$C30,5))</f>
        <v>0.97477999999999998</v>
      </c>
      <c r="H30" s="141"/>
      <c r="I30" s="140"/>
      <c r="J30" s="140"/>
      <c r="K30" s="140"/>
      <c r="L30" s="141"/>
      <c r="M30" s="141"/>
      <c r="N30" s="141"/>
    </row>
    <row r="31" spans="2:14" ht="15" customHeight="1" x14ac:dyDescent="0.3">
      <c r="B31" s="136">
        <v>44105</v>
      </c>
      <c r="C31" s="137">
        <f>INDEX('Factor de Ajuste'!$P$11:$P$265,MATCH('Actualización cargos'!$B31,'Factor de Ajuste'!$B$11:$B$265,0))</f>
        <v>1.0032399999999999</v>
      </c>
      <c r="D31" s="138">
        <f>IF($C31=0,$D30,ROUND($D30*'Actualización cargos'!$C31,5))</f>
        <v>0.30513000000000001</v>
      </c>
      <c r="E31" s="138">
        <f>IF($C31=0,$E30,ROUND($E30*'Actualización cargos'!$C31,5))</f>
        <v>0.28331000000000001</v>
      </c>
      <c r="F31" s="138">
        <f>IF($C31=0,$F30,ROUND($F30*'Actualización cargos'!$C31,5))</f>
        <v>0.97794000000000003</v>
      </c>
      <c r="H31" s="141"/>
      <c r="I31" s="140"/>
      <c r="J31" s="140"/>
      <c r="K31" s="140"/>
      <c r="L31" s="141"/>
      <c r="M31" s="141"/>
      <c r="N31" s="141"/>
    </row>
    <row r="32" spans="2:14" ht="15" customHeight="1" x14ac:dyDescent="0.3">
      <c r="B32" s="136">
        <v>44136</v>
      </c>
      <c r="C32" s="137">
        <f>INDEX('Factor de Ajuste'!$P$11:$P$265,MATCH('Actualización cargos'!$B32,'Factor de Ajuste'!$B$11:$B$265,0))</f>
        <v>0.99285000000000001</v>
      </c>
      <c r="D32" s="138">
        <f>IF($C32=0,$D31,ROUND($D31*'Actualización cargos'!$C32,5))</f>
        <v>0.30295</v>
      </c>
      <c r="E32" s="138">
        <f>IF($C32=0,$E31,ROUND($E31*'Actualización cargos'!$C32,5))</f>
        <v>0.28127999999999997</v>
      </c>
      <c r="F32" s="138">
        <f>IF($C32=0,$F31,ROUND($F31*'Actualización cargos'!$C32,5))</f>
        <v>0.97094999999999998</v>
      </c>
      <c r="H32" s="141"/>
      <c r="I32" s="140"/>
      <c r="J32" s="140"/>
      <c r="K32" s="140"/>
      <c r="L32" s="141"/>
      <c r="M32" s="141"/>
      <c r="N32" s="141"/>
    </row>
    <row r="33" spans="2:14" ht="15" customHeight="1" x14ac:dyDescent="0.3">
      <c r="B33" s="136">
        <v>44166</v>
      </c>
      <c r="C33" s="137">
        <f>INDEX('Factor de Ajuste'!$P$11:$P$265,MATCH('Actualización cargos'!$B33,'Factor de Ajuste'!$B$11:$B$265,0))</f>
        <v>0.99890999999999996</v>
      </c>
      <c r="D33" s="138">
        <f>IF($C33=0,$D32,ROUND($D32*'Actualización cargos'!$C33,5))</f>
        <v>0.30262</v>
      </c>
      <c r="E33" s="138">
        <f>IF($C33=0,$E32,ROUND($E32*'Actualización cargos'!$C33,5))</f>
        <v>0.28097</v>
      </c>
      <c r="F33" s="138">
        <f>IF($C33=0,$F32,ROUND($F32*'Actualización cargos'!$C33,5))</f>
        <v>0.96989000000000003</v>
      </c>
      <c r="H33" s="141"/>
      <c r="I33" s="140"/>
      <c r="J33" s="140"/>
      <c r="K33" s="140"/>
      <c r="L33" s="141"/>
      <c r="M33" s="141"/>
      <c r="N33" s="141"/>
    </row>
    <row r="34" spans="2:14" ht="15" customHeight="1" x14ac:dyDescent="0.3">
      <c r="B34" s="136">
        <v>44197</v>
      </c>
      <c r="C34" s="137">
        <f>INDEX('Factor de Ajuste'!$P$11:$P$265,MATCH('Actualización cargos'!$B34,'Factor de Ajuste'!$B$11:$B$265,0))</f>
        <v>0.99248000000000003</v>
      </c>
      <c r="D34" s="138">
        <f>IF($C34=0,$D33,ROUND($D33*'Actualización cargos'!$C34,5))</f>
        <v>0.30034</v>
      </c>
      <c r="E34" s="138">
        <f>IF($C34=0,$E33,ROUND($E33*'Actualización cargos'!$C34,5))</f>
        <v>0.27886</v>
      </c>
      <c r="F34" s="138">
        <f>IF($C34=0,$F33,ROUND($F33*'Actualización cargos'!$C34,5))</f>
        <v>0.96260000000000001</v>
      </c>
      <c r="H34" s="141"/>
      <c r="I34" s="140"/>
      <c r="J34" s="140"/>
      <c r="K34" s="140"/>
      <c r="L34" s="141"/>
      <c r="M34" s="141"/>
      <c r="N34" s="141"/>
    </row>
    <row r="35" spans="2:14" ht="15" customHeight="1" x14ac:dyDescent="0.3">
      <c r="B35" s="136">
        <v>44228</v>
      </c>
      <c r="C35" s="137">
        <f>INDEX('Factor de Ajuste'!$P$11:$P$265,MATCH('Actualización cargos'!$B35,'Factor de Ajuste'!$B$11:$B$265,0))</f>
        <v>0.99485999999999997</v>
      </c>
      <c r="D35" s="138">
        <f>IF($C35=0,$D34,ROUND($D34*'Actualización cargos'!$C35,5))</f>
        <v>0.29880000000000001</v>
      </c>
      <c r="E35" s="138">
        <f>IF($C35=0,$E34,ROUND($E34*'Actualización cargos'!$C35,5))</f>
        <v>0.27743000000000001</v>
      </c>
      <c r="F35" s="138">
        <f>IF($C35=0,$F34,ROUND($F34*'Actualización cargos'!$C35,5))</f>
        <v>0.95765</v>
      </c>
      <c r="H35" s="141"/>
      <c r="I35" s="140"/>
      <c r="J35" s="140"/>
      <c r="K35" s="140"/>
      <c r="L35" s="141"/>
      <c r="M35" s="141"/>
      <c r="N35" s="141"/>
    </row>
    <row r="36" spans="2:14" ht="15" customHeight="1" x14ac:dyDescent="0.3">
      <c r="B36" s="136">
        <v>44256</v>
      </c>
      <c r="C36" s="137">
        <f>INDEX('Factor de Ajuste'!$P$11:$P$265,MATCH('Actualización cargos'!$B36,'Factor de Ajuste'!$B$11:$B$265,0))</f>
        <v>1.01163</v>
      </c>
      <c r="D36" s="138">
        <f>IF($C36=0,$D35,ROUND($D35*'Actualización cargos'!$C36,5))</f>
        <v>0.30227999999999999</v>
      </c>
      <c r="E36" s="138">
        <f>IF($C36=0,$E35,ROUND($E35*'Actualización cargos'!$C36,5))</f>
        <v>0.28066000000000002</v>
      </c>
      <c r="F36" s="138">
        <f>IF($C36=0,$F35,ROUND($F35*'Actualización cargos'!$C36,5))</f>
        <v>0.96879000000000004</v>
      </c>
      <c r="H36" s="141"/>
      <c r="I36" s="140"/>
      <c r="J36" s="140"/>
      <c r="K36" s="140"/>
      <c r="L36" s="141"/>
      <c r="M36" s="141"/>
      <c r="N36" s="141"/>
    </row>
    <row r="37" spans="2:14" ht="15" customHeight="1" x14ac:dyDescent="0.3">
      <c r="B37" s="136">
        <v>44287</v>
      </c>
      <c r="C37" s="137">
        <f>INDEX('Factor de Ajuste'!$P$11:$P$265,MATCH('Actualización cargos'!$B37,'Factor de Ajuste'!$B$11:$B$265,0))</f>
        <v>1.0151399999999999</v>
      </c>
      <c r="D37" s="138">
        <f>IF($C37=0,$D36,ROUND($D36*'Actualización cargos'!$C37,5))</f>
        <v>0.30686000000000002</v>
      </c>
      <c r="E37" s="138">
        <f>IF($C37=0,$E36,ROUND($E36*'Actualización cargos'!$C37,5))</f>
        <v>0.28491</v>
      </c>
      <c r="F37" s="138">
        <f>IF($C37=0,$F36,ROUND($F36*'Actualización cargos'!$C37,5))</f>
        <v>0.98346</v>
      </c>
      <c r="H37" s="141"/>
      <c r="I37" s="140"/>
      <c r="J37" s="140"/>
      <c r="K37" s="140"/>
      <c r="L37" s="141"/>
      <c r="M37" s="141"/>
      <c r="N37" s="141"/>
    </row>
    <row r="38" spans="2:14" ht="15" customHeight="1" x14ac:dyDescent="0.3">
      <c r="B38" s="136">
        <v>44317</v>
      </c>
      <c r="C38" s="137">
        <f>INDEX('Factor de Ajuste'!$P$11:$P$265,MATCH('Actualización cargos'!$B38,'Factor de Ajuste'!$B$11:$B$265,0))</f>
        <v>1.01492</v>
      </c>
      <c r="D38" s="138">
        <f>IF($C38=0,$D37,ROUND($D37*'Actualización cargos'!$C38,5))</f>
        <v>0.31143999999999999</v>
      </c>
      <c r="E38" s="138">
        <f>IF($C38=0,$E37,ROUND($E37*'Actualización cargos'!$C38,5))</f>
        <v>0.28915999999999997</v>
      </c>
      <c r="F38" s="138">
        <f>IF($C38=0,$F37,ROUND($F37*'Actualización cargos'!$C38,5))</f>
        <v>0.99812999999999996</v>
      </c>
      <c r="H38" s="141"/>
      <c r="I38" s="140"/>
      <c r="J38" s="140"/>
      <c r="K38" s="140"/>
      <c r="L38" s="141"/>
      <c r="M38" s="141"/>
      <c r="N38" s="141"/>
    </row>
    <row r="39" spans="2:14" ht="15" customHeight="1" x14ac:dyDescent="0.3">
      <c r="B39" s="136">
        <v>44348</v>
      </c>
      <c r="C39" s="137">
        <f>INDEX('Factor de Ajuste'!$P$11:$P$265,MATCH('Actualización cargos'!$B39,'Factor de Ajuste'!$B$11:$B$265,0))</f>
        <v>1.0026999999999999</v>
      </c>
      <c r="D39" s="138">
        <f>IF($C39=0,$D38,ROUND($D38*'Actualización cargos'!$C39,5))</f>
        <v>0.31228</v>
      </c>
      <c r="E39" s="138">
        <f>IF($C39=0,$E38,ROUND($E38*'Actualización cargos'!$C39,5))</f>
        <v>0.28993999999999998</v>
      </c>
      <c r="F39" s="138">
        <f>IF($C39=0,$F38,ROUND($F38*'Actualización cargos'!$C39,5))</f>
        <v>1.00082</v>
      </c>
      <c r="H39" s="141"/>
      <c r="I39" s="140"/>
      <c r="J39" s="140"/>
      <c r="K39" s="140"/>
      <c r="L39" s="141"/>
      <c r="M39" s="141"/>
      <c r="N39" s="141"/>
    </row>
    <row r="40" spans="2:14" ht="15" customHeight="1" x14ac:dyDescent="0.3">
      <c r="B40" s="136">
        <v>44378</v>
      </c>
      <c r="C40" s="137">
        <f>INDEX('Factor de Ajuste'!$P$11:$P$265,MATCH('Actualización cargos'!$B40,'Factor de Ajuste'!$B$11:$B$265,0))</f>
        <v>1.0076499999999999</v>
      </c>
      <c r="D40" s="138">
        <f>IF($C40=0,$D39,ROUND($D39*'Actualización cargos'!$C40,5))</f>
        <v>0.31467000000000001</v>
      </c>
      <c r="E40" s="138">
        <f>IF($C40=0,$E39,ROUND($E39*'Actualización cargos'!$C40,5))</f>
        <v>0.29215999999999998</v>
      </c>
      <c r="F40" s="138">
        <f>IF($C40=0,$F39,ROUND($F39*'Actualización cargos'!$C40,5))</f>
        <v>1.00848</v>
      </c>
      <c r="H40" s="141"/>
      <c r="I40" s="140"/>
      <c r="J40" s="140"/>
      <c r="K40" s="140"/>
      <c r="L40" s="141"/>
      <c r="M40" s="141"/>
      <c r="N40" s="141"/>
    </row>
    <row r="41" spans="2:14" ht="15" customHeight="1" x14ac:dyDescent="0.3">
      <c r="B41" s="136">
        <v>44409</v>
      </c>
      <c r="C41" s="137">
        <f>INDEX('Factor de Ajuste'!$P$11:$P$265,MATCH('Actualización cargos'!$B41,'Factor de Ajuste'!$B$11:$B$265,0))</f>
        <v>1.00803</v>
      </c>
      <c r="D41" s="138">
        <f>IF($C41=0,$D40,ROUND($D40*'Actualización cargos'!$C41,5))</f>
        <v>0.31719999999999998</v>
      </c>
      <c r="E41" s="138">
        <f>IF($C41=0,$E40,ROUND($E40*'Actualización cargos'!$C41,5))</f>
        <v>0.29450999999999999</v>
      </c>
      <c r="F41" s="138">
        <f>IF($C41=0,$F40,ROUND($F40*'Actualización cargos'!$C41,5))</f>
        <v>1.01658</v>
      </c>
      <c r="H41" s="141"/>
      <c r="I41" s="140"/>
      <c r="J41" s="140"/>
      <c r="K41" s="140"/>
      <c r="L41" s="141"/>
      <c r="M41" s="141"/>
      <c r="N41" s="141"/>
    </row>
    <row r="42" spans="2:14" ht="15" customHeight="1" x14ac:dyDescent="0.3">
      <c r="B42" s="136">
        <v>44440</v>
      </c>
      <c r="C42" s="137">
        <f>INDEX('Factor de Ajuste'!$P$11:$P$265,MATCH('Actualización cargos'!$B42,'Factor de Ajuste'!$B$11:$B$265,0))</f>
        <v>1.00563</v>
      </c>
      <c r="D42" s="138">
        <f>IF($C42=0,$D41,ROUND($D41*'Actualización cargos'!$C42,5))</f>
        <v>0.31899</v>
      </c>
      <c r="E42" s="138">
        <f>IF($C42=0,$E41,ROUND($E41*'Actualización cargos'!$C42,5))</f>
        <v>0.29616999999999999</v>
      </c>
      <c r="F42" s="138">
        <f>IF($C42=0,$F41,ROUND($F41*'Actualización cargos'!$C42,5))</f>
        <v>1.0223</v>
      </c>
      <c r="H42" s="141"/>
      <c r="I42" s="140"/>
      <c r="J42" s="140"/>
      <c r="K42" s="140"/>
      <c r="L42" s="141"/>
      <c r="M42" s="141"/>
      <c r="N42" s="141"/>
    </row>
    <row r="43" spans="2:14" ht="15" customHeight="1" x14ac:dyDescent="0.3">
      <c r="B43" s="136">
        <v>44470</v>
      </c>
      <c r="C43" s="137">
        <f>INDEX('Factor de Ajuste'!$P$11:$P$265,MATCH('Actualización cargos'!$B43,'Factor de Ajuste'!$B$11:$B$265,0))</f>
        <v>1.0070699999999999</v>
      </c>
      <c r="D43" s="138">
        <f>IF($C43=0,$D42,ROUND($D42*'Actualización cargos'!$C43,5))</f>
        <v>0.32124999999999998</v>
      </c>
      <c r="E43" s="138">
        <f>IF($C43=0,$E42,ROUND($E42*'Actualización cargos'!$C43,5))</f>
        <v>0.29826000000000003</v>
      </c>
      <c r="F43" s="138">
        <f>IF($C43=0,$F42,ROUND($F42*'Actualización cargos'!$C43,5))</f>
        <v>1.0295300000000001</v>
      </c>
      <c r="H43" s="141"/>
      <c r="I43" s="140"/>
      <c r="J43" s="140"/>
      <c r="K43" s="140"/>
      <c r="L43" s="141"/>
      <c r="M43" s="141"/>
      <c r="N43" s="141"/>
    </row>
    <row r="44" spans="2:14" ht="15" customHeight="1" x14ac:dyDescent="0.3">
      <c r="B44" s="136">
        <v>44501</v>
      </c>
      <c r="C44" s="137">
        <f>INDEX('Factor de Ajuste'!$P$11:$P$265,MATCH('Actualización cargos'!$B44,'Factor de Ajuste'!$B$11:$B$265,0))</f>
        <v>1.00318</v>
      </c>
      <c r="D44" s="138">
        <f>IF($C44=0,$D43,ROUND($D43*'Actualización cargos'!$C44,5))</f>
        <v>0.32227</v>
      </c>
      <c r="E44" s="138">
        <f>IF($C44=0,$E43,ROUND($E43*'Actualización cargos'!$C44,5))</f>
        <v>0.29920999999999998</v>
      </c>
      <c r="F44" s="138">
        <f>IF($C44=0,$F43,ROUND($F43*'Actualización cargos'!$C44,5))</f>
        <v>1.0327999999999999</v>
      </c>
      <c r="H44" s="141"/>
      <c r="I44" s="140"/>
      <c r="J44" s="140"/>
      <c r="K44" s="140"/>
      <c r="L44" s="141"/>
      <c r="M44" s="141"/>
      <c r="N44" s="141"/>
    </row>
    <row r="45" spans="2:14" ht="15" customHeight="1" x14ac:dyDescent="0.3">
      <c r="B45" s="136">
        <v>44531</v>
      </c>
      <c r="C45" s="137">
        <f>INDEX('Factor de Ajuste'!$P$11:$P$265,MATCH('Actualización cargos'!$B45,'Factor de Ajuste'!$B$11:$B$265,0))</f>
        <v>1.0145999999999999</v>
      </c>
      <c r="D45" s="138">
        <f>IF($C45=0,$D44,ROUND($D44*'Actualización cargos'!$C45,5))</f>
        <v>0.32697999999999999</v>
      </c>
      <c r="E45" s="138">
        <f>IF($C45=0,$E44,ROUND($E44*'Actualización cargos'!$C45,5))</f>
        <v>0.30358000000000002</v>
      </c>
      <c r="F45" s="138">
        <f>IF($C45=0,$F44,ROUND($F44*'Actualización cargos'!$C45,5))</f>
        <v>1.0478799999999999</v>
      </c>
      <c r="H45" s="141"/>
      <c r="I45" s="140"/>
      <c r="J45" s="140"/>
      <c r="K45" s="140"/>
      <c r="L45" s="141"/>
      <c r="M45" s="141"/>
      <c r="N45" s="141"/>
    </row>
    <row r="46" spans="2:14" ht="15" customHeight="1" x14ac:dyDescent="0.3">
      <c r="B46" s="136">
        <v>44562</v>
      </c>
      <c r="C46" s="137">
        <f>INDEX('Factor de Ajuste'!$P$11:$P$265,MATCH('Actualización cargos'!$B46,'Factor de Ajuste'!$B$11:$B$265,0))</f>
        <v>1.00841</v>
      </c>
      <c r="D46" s="138">
        <f>IF($C46=0,$D45,ROUND($D45*'Actualización cargos'!$C46,5))</f>
        <v>0.32973000000000002</v>
      </c>
      <c r="E46" s="138">
        <f>IF($C46=0,$E45,ROUND($E45*'Actualización cargos'!$C46,5))</f>
        <v>0.30613000000000001</v>
      </c>
      <c r="F46" s="138">
        <f>IF($C46=0,$F45,ROUND($F45*'Actualización cargos'!$C46,5))</f>
        <v>1.0566899999999999</v>
      </c>
      <c r="H46" s="141"/>
      <c r="I46" s="140"/>
      <c r="J46" s="140"/>
      <c r="K46" s="140"/>
      <c r="L46" s="141"/>
      <c r="M46" s="141"/>
      <c r="N46" s="141"/>
    </row>
    <row r="47" spans="2:14" ht="15" customHeight="1" x14ac:dyDescent="0.3">
      <c r="B47" s="136">
        <v>44593</v>
      </c>
      <c r="C47" s="137">
        <f>INDEX('Factor de Ajuste'!$P$11:$P$265,MATCH('Actualización cargos'!$B47,'Factor de Ajuste'!$B$11:$B$265,0))</f>
        <v>1.0082100000000001</v>
      </c>
      <c r="D47" s="138">
        <f>IF($C47=0,$D46,ROUND($D46*'Actualización cargos'!$C47,5))</f>
        <v>0.33244000000000001</v>
      </c>
      <c r="E47" s="138">
        <f>IF($C47=0,$E46,ROUND($E46*'Actualización cargos'!$C47,5))</f>
        <v>0.30864000000000003</v>
      </c>
      <c r="F47" s="138">
        <f>IF($C47=0,$F46,ROUND($F46*'Actualización cargos'!$C47,5))</f>
        <v>1.0653699999999999</v>
      </c>
      <c r="H47" s="141"/>
      <c r="I47" s="140"/>
      <c r="J47" s="140"/>
      <c r="K47" s="140"/>
      <c r="L47" s="141"/>
      <c r="M47" s="141"/>
      <c r="N47" s="141"/>
    </row>
    <row r="48" spans="2:14" ht="15" customHeight="1" x14ac:dyDescent="0.3">
      <c r="B48" s="136">
        <v>44621</v>
      </c>
      <c r="C48" s="137">
        <f>INDEX('Factor de Ajuste'!$P$11:$P$265,MATCH('Actualización cargos'!$B48,'Factor de Ajuste'!$B$11:$B$265,0))</f>
        <v>1.00359</v>
      </c>
      <c r="D48" s="138">
        <f>IF($C48=0,$D47,ROUND($D47*'Actualización cargos'!$C48,5))</f>
        <v>0.33362999999999998</v>
      </c>
      <c r="E48" s="138">
        <f>IF($C48=0,$E47,ROUND($E47*'Actualización cargos'!$C48,5))</f>
        <v>0.30975000000000003</v>
      </c>
      <c r="F48" s="138">
        <f>IF($C48=0,$F47,ROUND($F47*'Actualización cargos'!$C48,5))</f>
        <v>1.0691900000000001</v>
      </c>
      <c r="H48" s="141"/>
      <c r="I48" s="140"/>
      <c r="J48" s="140"/>
      <c r="K48" s="140"/>
      <c r="L48" s="141"/>
      <c r="M48" s="141"/>
      <c r="N48" s="141"/>
    </row>
    <row r="49" spans="2:14" ht="15" customHeight="1" x14ac:dyDescent="0.3">
      <c r="B49" s="136">
        <v>44652</v>
      </c>
      <c r="C49" s="137">
        <f>INDEX('Factor de Ajuste'!$P$11:$P$265,MATCH('Actualización cargos'!$B49,'Factor de Ajuste'!$B$11:$B$265,0))</f>
        <v>1.00698</v>
      </c>
      <c r="D49" s="138">
        <f>IF($C49=0,$D48,ROUND($D48*'Actualización cargos'!$C49,5))</f>
        <v>0.33595999999999998</v>
      </c>
      <c r="E49" s="138">
        <f>IF($C49=0,$E48,ROUND($E48*'Actualización cargos'!$C49,5))</f>
        <v>0.31191000000000002</v>
      </c>
      <c r="F49" s="138">
        <f>IF($C49=0,$F48,ROUND($F48*'Actualización cargos'!$C49,5))</f>
        <v>1.0766500000000001</v>
      </c>
      <c r="H49" s="141"/>
      <c r="I49" s="140"/>
      <c r="J49" s="140"/>
      <c r="K49" s="140"/>
      <c r="L49" s="141"/>
      <c r="M49" s="141"/>
      <c r="N49" s="141"/>
    </row>
    <row r="50" spans="2:14" ht="15" customHeight="1" x14ac:dyDescent="0.3">
      <c r="B50" s="136">
        <v>44682</v>
      </c>
      <c r="C50" s="137">
        <f>INDEX('Factor de Ajuste'!$P$11:$P$265,MATCH('Actualización cargos'!$B50,'Factor de Ajuste'!$B$11:$B$265,0))</f>
        <v>1.0104200000000001</v>
      </c>
      <c r="D50" s="138">
        <f>IF($C50=0,$D49,ROUND($D49*'Actualización cargos'!$C50,5))</f>
        <v>0.33945999999999998</v>
      </c>
      <c r="E50" s="138">
        <f>IF($C50=0,$E49,ROUND($E49*'Actualización cargos'!$C50,5))</f>
        <v>0.31516</v>
      </c>
      <c r="F50" s="138">
        <f>IF($C50=0,$F49,ROUND($F49*'Actualización cargos'!$C50,5))</f>
        <v>1.0878699999999999</v>
      </c>
      <c r="H50" s="141"/>
      <c r="I50" s="140"/>
      <c r="J50" s="140"/>
      <c r="K50" s="140"/>
      <c r="L50" s="141"/>
      <c r="M50" s="141"/>
      <c r="N50" s="141"/>
    </row>
    <row r="51" spans="2:14" ht="15" customHeight="1" x14ac:dyDescent="0.3">
      <c r="B51" s="136">
        <v>44713</v>
      </c>
      <c r="C51" s="137">
        <f>INDEX('Factor de Ajuste'!$P$11:$P$265,MATCH('Actualización cargos'!$B51,'Factor de Ajuste'!$B$11:$B$265,0))</f>
        <v>1.00264</v>
      </c>
      <c r="D51" s="138">
        <f>IF($C51=0,$D50,ROUND($D50*'Actualización cargos'!$C51,5))</f>
        <v>0.34036</v>
      </c>
      <c r="E51" s="138">
        <f>IF($C51=0,$E50,ROUND($E50*'Actualización cargos'!$C51,5))</f>
        <v>0.31598999999999999</v>
      </c>
      <c r="F51" s="138">
        <f>IF($C51=0,$F50,ROUND($F50*'Actualización cargos'!$C51,5))</f>
        <v>1.09074</v>
      </c>
      <c r="H51" s="141"/>
      <c r="I51" s="140"/>
      <c r="J51" s="140"/>
      <c r="K51" s="140"/>
      <c r="L51" s="141"/>
      <c r="M51" s="141"/>
      <c r="N51" s="141"/>
    </row>
    <row r="52" spans="2:14" ht="15" customHeight="1" x14ac:dyDescent="0.3">
      <c r="B52" s="136">
        <v>44743</v>
      </c>
      <c r="C52" s="137">
        <f>INDEX('Factor de Ajuste'!$P$11:$P$265,MATCH('Actualización cargos'!$B52,'Factor de Ajuste'!$B$11:$B$265,0))</f>
        <v>1.0073300000000001</v>
      </c>
      <c r="D52" s="138">
        <f>IF($C52=0,$D51,ROUND($D51*'Actualización cargos'!$C52,5))</f>
        <v>0.34284999999999999</v>
      </c>
      <c r="E52" s="138">
        <f>IF($C52=0,$E51,ROUND($E51*'Actualización cargos'!$C52,5))</f>
        <v>0.31830999999999998</v>
      </c>
      <c r="F52" s="138">
        <f>IF($C52=0,$F51,ROUND($F51*'Actualización cargos'!$C52,5))</f>
        <v>1.09874</v>
      </c>
      <c r="H52" s="141"/>
      <c r="I52" s="140"/>
      <c r="J52" s="140"/>
      <c r="K52" s="140"/>
      <c r="L52" s="141"/>
      <c r="M52" s="141"/>
      <c r="N52" s="141"/>
    </row>
    <row r="53" spans="2:14" ht="15" customHeight="1" x14ac:dyDescent="0.3">
      <c r="B53" s="136">
        <v>44774</v>
      </c>
      <c r="C53" s="137">
        <f>INDEX('Factor de Ajuste'!$P$11:$P$265,MATCH('Actualización cargos'!$B53,'Factor de Ajuste'!$B$11:$B$265,0))</f>
        <v>1.0047900000000001</v>
      </c>
      <c r="D53" s="138">
        <f>IF($C53=0,$D52,ROUND($D52*'Actualización cargos'!$C53,5))</f>
        <v>0.34449000000000002</v>
      </c>
      <c r="E53" s="138">
        <f>IF($C53=0,$E52,ROUND($E52*'Actualización cargos'!$C53,5))</f>
        <v>0.31983</v>
      </c>
      <c r="F53" s="138">
        <f>IF($C53=0,$F52,ROUND($F52*'Actualización cargos'!$C53,5))</f>
        <v>1.1040000000000001</v>
      </c>
      <c r="H53" s="141"/>
      <c r="I53" s="140"/>
      <c r="J53" s="140"/>
      <c r="K53" s="140"/>
      <c r="L53" s="141"/>
      <c r="M53" s="141"/>
      <c r="N53" s="141"/>
    </row>
    <row r="54" spans="2:14" ht="15" customHeight="1" x14ac:dyDescent="0.3">
      <c r="B54" s="136">
        <v>44805</v>
      </c>
      <c r="C54" s="137">
        <f>INDEX('Factor de Ajuste'!$P$11:$P$265,MATCH('Actualización cargos'!$B54,'Factor de Ajuste'!$B$11:$B$265,0))</f>
        <v>1.0056400000000001</v>
      </c>
      <c r="D54" s="138">
        <f>IF($C54=0,$D53,ROUND($D53*'Actualización cargos'!$C54,5))</f>
        <v>0.34643000000000002</v>
      </c>
      <c r="E54" s="138">
        <f>IF($C54=0,$E53,ROUND($E53*'Actualización cargos'!$C54,5))</f>
        <v>0.32163000000000003</v>
      </c>
      <c r="F54" s="138">
        <f>IF($C54=0,$F53,ROUND($F53*'Actualización cargos'!$C54,5))</f>
        <v>1.1102300000000001</v>
      </c>
      <c r="H54" s="141"/>
      <c r="I54" s="140"/>
      <c r="J54" s="140"/>
      <c r="K54" s="140"/>
      <c r="L54" s="141"/>
      <c r="M54" s="141"/>
      <c r="N54" s="141"/>
    </row>
    <row r="55" spans="2:14" ht="15" customHeight="1" x14ac:dyDescent="0.3">
      <c r="B55" s="136">
        <v>44835</v>
      </c>
      <c r="C55" s="137">
        <f>INDEX('Factor de Ajuste'!$P$11:$P$265,MATCH('Actualización cargos'!$B55,'Factor de Ajuste'!$B$11:$B$265,0))</f>
        <v>0.99960000000000004</v>
      </c>
      <c r="D55" s="138">
        <f>IF($C55=0,$D54,ROUND($D54*'Actualización cargos'!$C55,5))</f>
        <v>0.34628999999999999</v>
      </c>
      <c r="E55" s="138">
        <f>IF($C55=0,$E54,ROUND($E54*'Actualización cargos'!$C55,5))</f>
        <v>0.32150000000000001</v>
      </c>
      <c r="F55" s="138">
        <f>IF($C55=0,$F54,ROUND($F54*'Actualización cargos'!$C55,5))</f>
        <v>1.1097900000000001</v>
      </c>
      <c r="H55" s="141"/>
      <c r="I55" s="140"/>
      <c r="J55" s="140"/>
      <c r="K55" s="140"/>
      <c r="L55" s="141"/>
      <c r="M55" s="141"/>
      <c r="N55" s="141"/>
    </row>
    <row r="56" spans="2:14" ht="15" customHeight="1" x14ac:dyDescent="0.3">
      <c r="B56" s="136">
        <v>44866</v>
      </c>
      <c r="C56" s="137">
        <f>INDEX('Factor de Ajuste'!$P$11:$P$265,MATCH('Actualización cargos'!$B56,'Factor de Ajuste'!$B$11:$B$265,0))</f>
        <v>0.99511000000000005</v>
      </c>
      <c r="D56" s="138">
        <f>IF($C56=0,$D55,ROUND($D55*'Actualización cargos'!$C56,5))</f>
        <v>0.34460000000000002</v>
      </c>
      <c r="E56" s="138">
        <f>IF($C56=0,$E55,ROUND($E55*'Actualización cargos'!$C56,5))</f>
        <v>0.31992999999999999</v>
      </c>
      <c r="F56" s="138">
        <f>IF($C56=0,$F55,ROUND($F55*'Actualización cargos'!$C56,5))</f>
        <v>1.10436</v>
      </c>
      <c r="H56" s="141"/>
      <c r="I56" s="140"/>
      <c r="J56" s="140"/>
      <c r="K56" s="140"/>
      <c r="L56" s="141"/>
      <c r="M56" s="141"/>
      <c r="N56" s="141"/>
    </row>
    <row r="57" spans="2:14" ht="15" customHeight="1" x14ac:dyDescent="0.3">
      <c r="B57" s="136">
        <v>44896</v>
      </c>
      <c r="C57" s="137">
        <f>INDEX('Factor de Ajuste'!$P$11:$P$265,MATCH('Actualización cargos'!$B57,'Factor de Ajuste'!$B$11:$B$265,0))</f>
        <v>0.996</v>
      </c>
      <c r="D57" s="138">
        <f>IF($C57=0,$D56,ROUND($D56*'Actualización cargos'!$C57,5))</f>
        <v>0.34322000000000003</v>
      </c>
      <c r="E57" s="138">
        <f>IF($C57=0,$E56,ROUND($E56*'Actualización cargos'!$C57,5))</f>
        <v>0.31864999999999999</v>
      </c>
      <c r="F57" s="138">
        <f>IF($C57=0,$F56,ROUND($F56*'Actualización cargos'!$C57,5))</f>
        <v>1.0999399999999999</v>
      </c>
      <c r="H57" s="141"/>
      <c r="I57" s="140"/>
      <c r="J57" s="140"/>
      <c r="K57" s="140"/>
      <c r="L57" s="141"/>
      <c r="M57" s="141"/>
      <c r="N57" s="141"/>
    </row>
    <row r="58" spans="2:14" ht="15" customHeight="1" x14ac:dyDescent="0.3">
      <c r="B58" s="136">
        <v>44927</v>
      </c>
      <c r="C58" s="137">
        <f>INDEX('Factor de Ajuste'!$P$11:$P$265,MATCH('Actualización cargos'!$B58,'Factor de Ajuste'!$B$11:$B$265,0))</f>
        <v>0.99012</v>
      </c>
      <c r="D58" s="138">
        <f>IF($C58=0,$D57,ROUND($D57*'Actualización cargos'!$C58,5))</f>
        <v>0.33983000000000002</v>
      </c>
      <c r="E58" s="138">
        <f>IF($C58=0,$E57,ROUND($E57*'Actualización cargos'!$C58,5))</f>
        <v>0.3155</v>
      </c>
      <c r="F58" s="138">
        <f>IF($C58=0,$F57,ROUND($F57*'Actualización cargos'!$C58,5))</f>
        <v>1.08907</v>
      </c>
      <c r="H58" s="141"/>
      <c r="I58" s="140"/>
      <c r="J58" s="140"/>
      <c r="K58" s="140"/>
      <c r="L58" s="141"/>
      <c r="M58" s="141"/>
      <c r="N58" s="141"/>
    </row>
    <row r="59" spans="2:14" ht="15" customHeight="1" x14ac:dyDescent="0.3">
      <c r="B59" s="136">
        <v>44958</v>
      </c>
      <c r="C59" s="137">
        <f>INDEX('Factor de Ajuste'!$P$11:$P$265,MATCH('Actualización cargos'!$B59,'Factor de Ajuste'!$B$11:$B$265,0))</f>
        <v>1.00173</v>
      </c>
      <c r="D59" s="138">
        <f>IF($C59=0,$D58,ROUND($D58*'Actualización cargos'!$C59,5))</f>
        <v>0.34042</v>
      </c>
      <c r="E59" s="138">
        <f>IF($C59=0,$E58,ROUND($E58*'Actualización cargos'!$C59,5))</f>
        <v>0.31605</v>
      </c>
      <c r="F59" s="138">
        <f>IF($C59=0,$F58,ROUND($F58*'Actualización cargos'!$C59,5))</f>
        <v>1.0909500000000001</v>
      </c>
      <c r="H59" s="141"/>
      <c r="I59" s="140"/>
      <c r="J59" s="140"/>
      <c r="K59" s="140"/>
      <c r="L59" s="141"/>
      <c r="M59" s="141"/>
      <c r="N59" s="141"/>
    </row>
    <row r="60" spans="2:14" ht="15" customHeight="1" x14ac:dyDescent="0.3">
      <c r="B60" s="136">
        <v>44986</v>
      </c>
      <c r="C60" s="137">
        <f>INDEX('Factor de Ajuste'!$P$11:$P$265,MATCH('Actualización cargos'!$B60,'Factor de Ajuste'!$B$11:$B$265,0))</f>
        <v>1.00431</v>
      </c>
      <c r="D60" s="138">
        <f>IF($C60=0,$D59,ROUND($D59*'Actualización cargos'!$C60,5))</f>
        <v>0.34189000000000003</v>
      </c>
      <c r="E60" s="138">
        <f>IF($C60=0,$E59,ROUND($E59*'Actualización cargos'!$C60,5))</f>
        <v>0.31741000000000003</v>
      </c>
      <c r="F60" s="138">
        <f>IF($C60=0,$F59,ROUND($F59*'Actualización cargos'!$C60,5))</f>
        <v>1.09565</v>
      </c>
      <c r="H60" s="141"/>
      <c r="I60" s="140"/>
      <c r="J60" s="140"/>
      <c r="K60" s="140"/>
      <c r="L60" s="141"/>
      <c r="M60" s="141"/>
      <c r="N60" s="141"/>
    </row>
    <row r="61" spans="2:14" ht="15" customHeight="1" x14ac:dyDescent="0.3">
      <c r="B61" s="136">
        <v>45017</v>
      </c>
      <c r="C61" s="137">
        <f>INDEX('Factor de Ajuste'!$P$11:$P$265,MATCH('Actualización cargos'!$B61,'Factor de Ajuste'!$B$11:$B$265,0))</f>
        <v>0.99695999999999996</v>
      </c>
      <c r="D61" s="138">
        <f>IF($C61=0,$D60,ROUND($D60*'Actualización cargos'!$C61,5))</f>
        <v>0.34084999999999999</v>
      </c>
      <c r="E61" s="138">
        <f>IF($C61=0,$E60,ROUND($E60*'Actualización cargos'!$C61,5))</f>
        <v>0.31645000000000001</v>
      </c>
      <c r="F61" s="138">
        <f>IF($C61=0,$F60,ROUND($F60*'Actualización cargos'!$C61,5))</f>
        <v>1.09232</v>
      </c>
      <c r="H61" s="141"/>
      <c r="I61" s="140"/>
      <c r="J61" s="140"/>
      <c r="K61" s="140"/>
      <c r="L61" s="141"/>
      <c r="M61" s="141"/>
      <c r="N61" s="141"/>
    </row>
    <row r="62" spans="2:14" ht="15" customHeight="1" x14ac:dyDescent="0.3">
      <c r="B62" s="136">
        <v>45047</v>
      </c>
      <c r="C62" s="137">
        <f>INDEX('Factor de Ajuste'!$P$11:$P$265,MATCH('Actualización cargos'!$B62,'Factor de Ajuste'!$B$11:$B$265,0))</f>
        <v>1.0026200000000001</v>
      </c>
      <c r="D62" s="138">
        <f>IF($C62=0,$D61,ROUND($D61*'Actualización cargos'!$C62,5))</f>
        <v>0.34173999999999999</v>
      </c>
      <c r="E62" s="138">
        <f>IF($C62=0,$E61,ROUND($E61*'Actualización cargos'!$C62,5))</f>
        <v>0.31728000000000001</v>
      </c>
      <c r="F62" s="138">
        <f>IF($C62=0,$F61,ROUND($F61*'Actualización cargos'!$C62,5))</f>
        <v>1.09518</v>
      </c>
      <c r="H62" s="141"/>
      <c r="I62" s="140"/>
      <c r="J62" s="140"/>
      <c r="K62" s="140"/>
      <c r="L62" s="141"/>
      <c r="M62" s="141"/>
      <c r="N62" s="141"/>
    </row>
    <row r="63" spans="2:14" ht="15" customHeight="1" x14ac:dyDescent="0.3">
      <c r="B63" s="136">
        <v>45078</v>
      </c>
      <c r="C63" s="137">
        <f>INDEX('Factor de Ajuste'!$P$11:$P$265,MATCH('Actualización cargos'!$B63,'Factor de Ajuste'!$B$11:$B$265,0))</f>
        <v>0.99938000000000005</v>
      </c>
      <c r="D63" s="138">
        <f>IF($C63=0,$D62,ROUND($D62*'Actualización cargos'!$C63,5))</f>
        <v>0.34153</v>
      </c>
      <c r="E63" s="138">
        <f>IF($C63=0,$E62,ROUND($E62*'Actualización cargos'!$C63,5))</f>
        <v>0.31707999999999997</v>
      </c>
      <c r="F63" s="138">
        <f>IF($C63=0,$F62,ROUND($F62*'Actualización cargos'!$C63,5))</f>
        <v>1.0945</v>
      </c>
      <c r="H63" s="141"/>
      <c r="I63" s="140"/>
      <c r="J63" s="140"/>
      <c r="K63" s="140"/>
      <c r="L63" s="141"/>
      <c r="M63" s="141"/>
      <c r="N63" s="141"/>
    </row>
    <row r="64" spans="2:14" ht="15" customHeight="1" x14ac:dyDescent="0.3">
      <c r="B64" s="136">
        <v>45108</v>
      </c>
      <c r="C64" s="137">
        <f>INDEX('Factor de Ajuste'!$P$11:$P$265,MATCH('Actualización cargos'!$B64,'Factor de Ajuste'!$B$11:$B$265,0))</f>
        <v>0.99702999999999997</v>
      </c>
      <c r="D64" s="138">
        <f>IF($C64=0,$D63,ROUND($D63*'Actualización cargos'!$C64,5))</f>
        <v>0.34051999999999999</v>
      </c>
      <c r="E64" s="138">
        <f>IF($C64=0,$E63,ROUND($E63*'Actualización cargos'!$C64,5))</f>
        <v>0.31613999999999998</v>
      </c>
      <c r="F64" s="138">
        <f>IF($C64=0,$F63,ROUND($F63*'Actualización cargos'!$C64,5))</f>
        <v>1.0912500000000001</v>
      </c>
      <c r="H64" s="141"/>
      <c r="I64" s="140"/>
      <c r="J64" s="140"/>
      <c r="K64" s="140"/>
      <c r="L64" s="141"/>
      <c r="M64" s="141"/>
      <c r="N64" s="141"/>
    </row>
    <row r="65" spans="2:14" ht="15" customHeight="1" x14ac:dyDescent="0.3">
      <c r="B65" s="136">
        <v>45139</v>
      </c>
      <c r="C65" s="137">
        <f>INDEX('Factor de Ajuste'!$P$11:$P$265,MATCH('Actualización cargos'!$B65,'Factor de Ajuste'!$B$11:$B$265,0))</f>
        <v>0.99346999999999996</v>
      </c>
      <c r="D65" s="138">
        <f>IF($C65=0,$D64,ROUND($D64*'Actualización cargos'!$C65,5))</f>
        <v>0.33829999999999999</v>
      </c>
      <c r="E65" s="138">
        <f>IF($C65=0,$E64,ROUND($E64*'Actualización cargos'!$C65,5))</f>
        <v>0.31408000000000003</v>
      </c>
      <c r="F65" s="138">
        <f>IF($C65=0,$F64,ROUND($F64*'Actualización cargos'!$C65,5))</f>
        <v>1.08412</v>
      </c>
      <c r="H65" s="141"/>
      <c r="I65" s="140"/>
      <c r="J65" s="140"/>
      <c r="K65" s="140"/>
      <c r="L65" s="141"/>
      <c r="M65" s="141"/>
      <c r="N65" s="141"/>
    </row>
    <row r="66" spans="2:14" ht="15" customHeight="1" x14ac:dyDescent="0.3">
      <c r="B66" s="136">
        <v>45170</v>
      </c>
      <c r="C66" s="137">
        <f>INDEX('Factor de Ajuste'!$P$11:$P$265,MATCH('Actualización cargos'!$B66,'Factor de Ajuste'!$B$11:$B$265,0))</f>
        <v>0.99629999999999996</v>
      </c>
      <c r="D66" s="138">
        <f>IF($C66=0,$D65,ROUND($D65*'Actualización cargos'!$C66,5))</f>
        <v>0.33705000000000002</v>
      </c>
      <c r="E66" s="138">
        <f>IF($C66=0,$E65,ROUND($E65*'Actualización cargos'!$C66,5))</f>
        <v>0.31291999999999998</v>
      </c>
      <c r="F66" s="138">
        <f>IF($C66=0,$F65,ROUND($F65*'Actualización cargos'!$C66,5))</f>
        <v>1.0801099999999999</v>
      </c>
      <c r="H66" s="141"/>
      <c r="I66" s="140"/>
      <c r="J66" s="140"/>
      <c r="K66" s="140"/>
      <c r="L66" s="141"/>
      <c r="M66" s="141"/>
      <c r="N66" s="141"/>
    </row>
    <row r="67" spans="2:14" ht="15" customHeight="1" x14ac:dyDescent="0.3">
      <c r="B67" s="136">
        <v>45200</v>
      </c>
      <c r="C67" s="137">
        <f>INDEX('Factor de Ajuste'!$P$11:$P$265,MATCH('Actualización cargos'!$B67,'Factor de Ajuste'!$B$11:$B$265,0))</f>
        <v>0.99765000000000004</v>
      </c>
      <c r="D67" s="138">
        <f>IF($C67=0,$D66,ROUND($D66*'Actualización cargos'!$C67,5))</f>
        <v>0.33626</v>
      </c>
      <c r="E67" s="138">
        <f>IF($C67=0,$E66,ROUND($E66*'Actualización cargos'!$C67,5))</f>
        <v>0.31218000000000001</v>
      </c>
      <c r="F67" s="138">
        <f>IF($C67=0,$F66,ROUND($F66*'Actualización cargos'!$C67,5))</f>
        <v>1.0775699999999999</v>
      </c>
      <c r="H67" s="141"/>
      <c r="I67" s="140"/>
      <c r="J67" s="140"/>
      <c r="K67" s="140"/>
      <c r="L67" s="141"/>
      <c r="M67" s="141"/>
      <c r="N67" s="141"/>
    </row>
    <row r="68" spans="2:14" ht="15" customHeight="1" x14ac:dyDescent="0.3">
      <c r="B68" s="136">
        <v>45231</v>
      </c>
      <c r="C68" s="137">
        <f>INDEX('Factor de Ajuste'!$P$11:$P$265,MATCH('Actualización cargos'!$B68,'Factor de Ajuste'!$B$11:$B$265,0))</f>
        <v>1.00041</v>
      </c>
      <c r="D68" s="138">
        <f>IF($C68=0,$D67,ROUND($D67*'Actualización cargos'!$C68,5))</f>
        <v>0.33639999999999998</v>
      </c>
      <c r="E68" s="138">
        <f>IF($C68=0,$E67,ROUND($E67*'Actualización cargos'!$C68,5))</f>
        <v>0.31230999999999998</v>
      </c>
      <c r="F68" s="138">
        <f>IF($C68=0,$F67,ROUND($F67*'Actualización cargos'!$C68,5))</f>
        <v>1.0780099999999999</v>
      </c>
      <c r="H68" s="141"/>
      <c r="I68" s="140"/>
      <c r="J68" s="140"/>
      <c r="K68" s="140"/>
      <c r="L68" s="141"/>
      <c r="M68" s="141"/>
      <c r="N68" s="141"/>
    </row>
    <row r="69" spans="2:14" ht="15" customHeight="1" x14ac:dyDescent="0.3">
      <c r="B69" s="136">
        <v>45261</v>
      </c>
      <c r="C69" s="137">
        <f>INDEX('Factor de Ajuste'!$P$11:$P$265,MATCH('Actualización cargos'!$B69,'Factor de Ajuste'!$B$11:$B$265,0))</f>
        <v>1.01095</v>
      </c>
      <c r="D69" s="138">
        <f>IF($C69=0,$D68,ROUND($D68*'Actualización cargos'!$C69,5))</f>
        <v>0.34007999999999999</v>
      </c>
      <c r="E69" s="138">
        <f>IF($C69=0,$E68,ROUND($E68*'Actualización cargos'!$C69,5))</f>
        <v>0.31573000000000001</v>
      </c>
      <c r="F69" s="138">
        <f>IF($C69=0,$F68,ROUND($F68*'Actualización cargos'!$C69,5))</f>
        <v>1.0898099999999999</v>
      </c>
      <c r="H69" s="141"/>
      <c r="I69" s="140"/>
      <c r="J69" s="140"/>
      <c r="K69" s="140"/>
      <c r="L69" s="141"/>
      <c r="M69" s="141"/>
      <c r="N69" s="141"/>
    </row>
    <row r="70" spans="2:14" ht="15" customHeight="1" x14ac:dyDescent="0.3">
      <c r="B70" s="136">
        <v>45292</v>
      </c>
      <c r="C70" s="137">
        <f>INDEX('Factor de Ajuste'!$P$11:$P$265,MATCH('Actualización cargos'!$B70,'Factor de Ajuste'!$B$11:$B$265,0))</f>
        <v>0.99560000000000004</v>
      </c>
      <c r="D70" s="138">
        <f>IF($C70=0,$D69,ROUND($D69*'Actualización cargos'!$C70,5))</f>
        <v>0.33857999999999999</v>
      </c>
      <c r="E70" s="138">
        <f>IF($C70=0,$E69,ROUND($E69*'Actualización cargos'!$C70,5))</f>
        <v>0.31434000000000001</v>
      </c>
      <c r="F70" s="138">
        <f>IF($C70=0,$F69,ROUND($F69*'Actualización cargos'!$C70,5))</f>
        <v>1.08501</v>
      </c>
      <c r="H70" s="141"/>
      <c r="I70" s="140"/>
      <c r="J70" s="140"/>
      <c r="K70" s="140"/>
      <c r="L70" s="141"/>
      <c r="M70" s="141"/>
      <c r="N70" s="141"/>
    </row>
    <row r="71" spans="2:14" ht="15" customHeight="1" x14ac:dyDescent="0.3">
      <c r="B71" s="136">
        <v>45323</v>
      </c>
      <c r="C71" s="137">
        <f>INDEX('Factor de Ajuste'!$P$11:$P$265,MATCH('Actualización cargos'!$B71,'Factor de Ajuste'!$B$11:$B$265,0))</f>
        <v>0.99824999999999997</v>
      </c>
      <c r="D71" s="138">
        <f>IF($C71=0,$D70,ROUND($D70*'Actualización cargos'!$C71,5))</f>
        <v>0.33799000000000001</v>
      </c>
      <c r="E71" s="138">
        <f>IF($C71=0,$E70,ROUND($E70*'Actualización cargos'!$C71,5))</f>
        <v>0.31379000000000001</v>
      </c>
      <c r="F71" s="138">
        <f>IF($C71=0,$F70,ROUND($F70*'Actualización cargos'!$C71,5))</f>
        <v>1.08311</v>
      </c>
      <c r="H71" s="141"/>
      <c r="I71" s="140"/>
      <c r="J71" s="140"/>
      <c r="K71" s="140"/>
      <c r="L71" s="141"/>
      <c r="M71" s="141"/>
      <c r="N71" s="141"/>
    </row>
    <row r="72" spans="2:14" ht="15" customHeight="1" x14ac:dyDescent="0.3">
      <c r="B72" s="136">
        <v>45352</v>
      </c>
      <c r="C72" s="137">
        <f>INDEX('Factor de Ajuste'!$P$11:$P$265,MATCH('Actualización cargos'!$B72,'Factor de Ajuste'!$B$11:$B$265,0))</f>
        <v>1.00336</v>
      </c>
      <c r="D72" s="138">
        <f>IF($C72=0,$D71,ROUND($D71*'Actualización cargos'!$C72,5))</f>
        <v>0.33912999999999999</v>
      </c>
      <c r="E72" s="138">
        <f>IF($C72=0,$E71,ROUND($E71*'Actualización cargos'!$C72,5))</f>
        <v>0.31484000000000001</v>
      </c>
      <c r="F72" s="138">
        <f>IF($C72=0,$F71,ROUND($F71*'Actualización cargos'!$C72,5))</f>
        <v>1.0867500000000001</v>
      </c>
      <c r="H72" s="141"/>
      <c r="I72" s="140"/>
      <c r="J72" s="140"/>
      <c r="K72" s="140"/>
      <c r="L72" s="141"/>
      <c r="M72" s="141"/>
      <c r="N72" s="141"/>
    </row>
    <row r="73" spans="2:14" ht="15" customHeight="1" x14ac:dyDescent="0.3">
      <c r="B73" s="136">
        <v>45383</v>
      </c>
      <c r="C73" s="137">
        <f>INDEX('Factor de Ajuste'!$P$11:$P$265,MATCH('Actualización cargos'!$B73,'Factor de Ajuste'!$B$11:$B$265,0))</f>
        <v>1.0049699999999999</v>
      </c>
      <c r="D73" s="138">
        <f>IF($C73=0,$D72,ROUND($D72*'Actualización cargos'!$C73,5))</f>
        <v>0.34082000000000001</v>
      </c>
      <c r="E73" s="138">
        <f>IF($C73=0,$E72,ROUND($E72*'Actualización cargos'!$C73,5))</f>
        <v>0.31640000000000001</v>
      </c>
      <c r="F73" s="138">
        <f>IF($C73=0,$F72,ROUND($F72*'Actualización cargos'!$C73,5))</f>
        <v>1.09215</v>
      </c>
      <c r="H73" s="141"/>
      <c r="I73" s="140"/>
      <c r="J73" s="140"/>
      <c r="K73" s="140"/>
      <c r="L73" s="141"/>
      <c r="M73" s="141"/>
      <c r="N73" s="141"/>
    </row>
    <row r="74" spans="2:14" ht="15" customHeight="1" x14ac:dyDescent="0.3">
      <c r="B74" s="136">
        <v>45413</v>
      </c>
      <c r="C74" s="137">
        <f>INDEX('Factor de Ajuste'!$P$11:$P$265,MATCH('Actualización cargos'!$B74,'Factor de Ajuste'!$B$11:$B$265,0))</f>
        <v>0.99924000000000002</v>
      </c>
      <c r="D74" s="138">
        <f>IF($C74=0,$D73,ROUND($D73*'Actualización cargos'!$C74,5))</f>
        <v>0.34055999999999997</v>
      </c>
      <c r="E74" s="138">
        <f>IF($C74=0,$E73,ROUND($E73*'Actualización cargos'!$C74,5))</f>
        <v>0.31616</v>
      </c>
      <c r="F74" s="138">
        <f>IF($C74=0,$F73,ROUND($F73*'Actualización cargos'!$C74,5))</f>
        <v>1.0913200000000001</v>
      </c>
      <c r="H74" s="141"/>
      <c r="I74" s="140"/>
      <c r="J74" s="140"/>
      <c r="K74" s="140"/>
      <c r="L74" s="141"/>
      <c r="M74" s="141"/>
      <c r="N74" s="141"/>
    </row>
    <row r="75" spans="2:14" ht="15" customHeight="1" x14ac:dyDescent="0.3">
      <c r="B75" s="136">
        <v>45444</v>
      </c>
      <c r="C75" s="137">
        <f>INDEX('Factor de Ajuste'!$P$11:$P$265,MATCH('Actualización cargos'!$B75,'Factor de Ajuste'!$B$11:$B$265,0))</f>
        <v>1.0021899999999999</v>
      </c>
      <c r="D75" s="138">
        <f>IF($C75=0,$D74,ROUND($D74*'Actualización cargos'!$C75,5))</f>
        <v>0.34131</v>
      </c>
      <c r="E75" s="138">
        <f>IF($C75=0,$E74,ROUND($E74*'Actualización cargos'!$C75,5))</f>
        <v>0.31685000000000002</v>
      </c>
      <c r="F75" s="138">
        <f>IF($C75=0,$F74,ROUND($F74*'Actualización cargos'!$C75,5))</f>
        <v>1.09371</v>
      </c>
      <c r="H75" s="141"/>
      <c r="I75" s="140"/>
      <c r="J75" s="140"/>
      <c r="K75" s="140"/>
      <c r="L75" s="141"/>
      <c r="M75" s="141"/>
      <c r="N75" s="141"/>
    </row>
    <row r="76" spans="2:14" ht="15" customHeight="1" x14ac:dyDescent="0.3">
      <c r="B76" s="136">
        <v>45474</v>
      </c>
      <c r="C76" s="137">
        <f>INDEX('Factor de Ajuste'!$P$11:$P$265,MATCH('Actualización cargos'!$B76,'Factor de Ajuste'!$B$11:$B$265,0))</f>
        <v>1.00498</v>
      </c>
      <c r="D76" s="138">
        <f>IF($C76=0,$D75,ROUND($D75*'Actualización cargos'!$C76,5))</f>
        <v>0.34300999999999998</v>
      </c>
      <c r="E76" s="138">
        <f>IF($C76=0,$E75,ROUND($E75*'Actualización cargos'!$C76,5))</f>
        <v>0.31842999999999999</v>
      </c>
      <c r="F76" s="138">
        <f>IF($C76=0,$F75,ROUND($F75*'Actualización cargos'!$C76,5))</f>
        <v>1.0991599999999999</v>
      </c>
      <c r="H76" s="141"/>
      <c r="I76" s="140"/>
      <c r="J76" s="140"/>
      <c r="K76" s="140"/>
      <c r="L76" s="141"/>
      <c r="M76" s="141"/>
      <c r="N76" s="141"/>
    </row>
    <row r="77" spans="2:14" ht="15" customHeight="1" x14ac:dyDescent="0.3">
      <c r="B77" s="136">
        <v>45505</v>
      </c>
      <c r="C77" s="137">
        <f>INDEX('Factor de Ajuste'!$P$11:$P$265,MATCH('Actualización cargos'!$B77,'Factor de Ajuste'!$B$11:$B$265,0))</f>
        <v>1.0204500000000001</v>
      </c>
      <c r="D77" s="138">
        <f>IF($C77=0,$D76,ROUND($D76*'Actualización cargos'!$C77,5))</f>
        <v>0.35002</v>
      </c>
      <c r="E77" s="138">
        <f>IF($C77=0,$E76,ROUND($E76*'Actualización cargos'!$C77,5))</f>
        <v>0.32494000000000001</v>
      </c>
      <c r="F77" s="138">
        <f>IF($C77=0,$F76,ROUND($F76*'Actualización cargos'!$C77,5))</f>
        <v>1.12164</v>
      </c>
      <c r="H77" s="141"/>
      <c r="I77" s="140"/>
      <c r="J77" s="140"/>
      <c r="K77" s="140"/>
      <c r="L77" s="141"/>
      <c r="M77" s="141"/>
      <c r="N77" s="141"/>
    </row>
    <row r="78" spans="2:14" ht="15" customHeight="1" x14ac:dyDescent="0.3">
      <c r="B78" s="136">
        <v>45536</v>
      </c>
      <c r="C78" s="137">
        <f>INDEX('Factor de Ajuste'!$P$11:$P$265,MATCH('Actualización cargos'!$B78,'Factor de Ajuste'!$B$11:$B$265,0))</f>
        <v>1.0018800000000001</v>
      </c>
      <c r="D78" s="138">
        <f>IF($C78=0,$D77,ROUND($D77*'Actualización cargos'!$C78,5))</f>
        <v>0.35067999999999999</v>
      </c>
      <c r="E78" s="138">
        <f>IF($C78=0,$E77,ROUND($E77*'Actualización cargos'!$C78,5))</f>
        <v>0.32555000000000001</v>
      </c>
      <c r="F78" s="138">
        <f>IF($C78=0,$F77,ROUND($F77*'Actualización cargos'!$C78,5))</f>
        <v>1.12375</v>
      </c>
      <c r="H78" s="141"/>
      <c r="I78" s="140"/>
      <c r="J78" s="140"/>
      <c r="K78" s="140"/>
      <c r="L78" s="141"/>
      <c r="M78" s="141"/>
      <c r="N78" s="141"/>
    </row>
    <row r="79" spans="2:14" ht="15" customHeight="1" x14ac:dyDescent="0.3">
      <c r="B79" s="136">
        <v>45566</v>
      </c>
      <c r="C79" s="137">
        <f>INDEX('Factor de Ajuste'!$P$11:$P$265,MATCH('Actualización cargos'!$B79,'Factor de Ajuste'!$B$11:$B$265,0))</f>
        <v>1.0129600000000001</v>
      </c>
      <c r="D79" s="138">
        <f>IF($C79=0,$D78,ROUND($D78*'Actualización cargos'!$C79,5))</f>
        <v>0.35521999999999998</v>
      </c>
      <c r="E79" s="138">
        <f>IF($C79=0,$E78,ROUND($E78*'Actualización cargos'!$C79,5))</f>
        <v>0.32977000000000001</v>
      </c>
      <c r="F79" s="138">
        <f>IF($C79=0,$F78,ROUND($F78*'Actualización cargos'!$C79,5))</f>
        <v>1.1383099999999999</v>
      </c>
      <c r="H79" s="141"/>
      <c r="I79" s="140"/>
      <c r="J79" s="140"/>
      <c r="K79" s="140"/>
      <c r="L79" s="141"/>
      <c r="M79" s="141"/>
      <c r="N79" s="141"/>
    </row>
    <row r="80" spans="2:14" ht="15" customHeight="1" x14ac:dyDescent="0.3">
      <c r="B80" s="136">
        <v>45597</v>
      </c>
      <c r="C80" s="137">
        <f>INDEX('Factor de Ajuste'!$P$11:$P$265,MATCH('Actualización cargos'!$B80,'Factor de Ajuste'!$B$11:$B$265,0))</f>
        <v>1.01312</v>
      </c>
      <c r="D80" s="138">
        <f>IF($C80=0,$D79,ROUND($D79*'Actualización cargos'!$C80,5))</f>
        <v>0.35987999999999998</v>
      </c>
      <c r="E80" s="138">
        <f>IF($C80=0,$E79,ROUND($E79*'Actualización cargos'!$C80,5))</f>
        <v>0.33410000000000001</v>
      </c>
      <c r="F80" s="138">
        <f>IF($C80=0,$F79,ROUND($F79*'Actualización cargos'!$C80,5))</f>
        <v>1.15324</v>
      </c>
      <c r="H80" s="141"/>
      <c r="I80" s="140"/>
      <c r="J80" s="140"/>
      <c r="K80" s="140"/>
      <c r="L80" s="141"/>
      <c r="M80" s="141"/>
      <c r="N80" s="141"/>
    </row>
    <row r="81" spans="2:14" ht="15" customHeight="1" x14ac:dyDescent="0.3">
      <c r="B81" s="136">
        <v>45627</v>
      </c>
      <c r="C81" s="137">
        <f>INDEX('Factor de Ajuste'!$P$11:$P$265,MATCH('Actualización cargos'!$B81,'Factor de Ajuste'!$B$11:$B$265,0))</f>
        <v>1.0034400000000001</v>
      </c>
      <c r="D81" s="138">
        <f>IF($C81=0,$D80,ROUND($D80*'Actualización cargos'!$C81,5))</f>
        <v>0.36112</v>
      </c>
      <c r="E81" s="138">
        <f>IF($C81=0,$E80,ROUND($E80*'Actualización cargos'!$C81,5))</f>
        <v>0.33524999999999999</v>
      </c>
      <c r="F81" s="138">
        <f>IF($C81=0,$F80,ROUND($F80*'Actualización cargos'!$C81,5))</f>
        <v>1.1572100000000001</v>
      </c>
      <c r="H81" s="141"/>
      <c r="I81" s="140"/>
      <c r="J81" s="140"/>
      <c r="K81" s="140"/>
      <c r="L81" s="141"/>
      <c r="M81" s="141"/>
      <c r="N81" s="141"/>
    </row>
    <row r="82" spans="2:14" ht="15" customHeight="1" x14ac:dyDescent="0.3">
      <c r="B82" s="136">
        <v>45658</v>
      </c>
      <c r="C82" s="137">
        <f>INDEX('Factor de Ajuste'!$P$11:$P$265,MATCH('Actualización cargos'!$B82,'Factor de Ajuste'!$B$11:$B$265,0))</f>
        <v>1.00969</v>
      </c>
      <c r="D82" s="138">
        <f>IF($C82=0,$D81,ROUND($D81*'Actualización cargos'!$C82,5))</f>
        <v>0.36462</v>
      </c>
      <c r="E82" s="138">
        <f>IF($C82=0,$E81,ROUND($E81*'Actualización cargos'!$C82,5))</f>
        <v>0.33850000000000002</v>
      </c>
      <c r="F82" s="138">
        <f>IF($C82=0,$F81,ROUND($F81*'Actualización cargos'!$C82,5))</f>
        <v>1.16842</v>
      </c>
      <c r="H82" s="141"/>
      <c r="I82" s="140"/>
      <c r="J82" s="140"/>
      <c r="K82" s="140"/>
      <c r="L82" s="141"/>
      <c r="M82" s="141"/>
      <c r="N82" s="141"/>
    </row>
    <row r="83" spans="2:14" ht="15" customHeight="1" x14ac:dyDescent="0.3">
      <c r="B83" s="136">
        <v>45689</v>
      </c>
      <c r="C83" s="137">
        <f>INDEX('Factor de Ajuste'!$P$11:$P$265,MATCH('Actualización cargos'!$B83,'Factor de Ajuste'!$B$11:$B$265,0))</f>
        <v>0.99982000000000004</v>
      </c>
      <c r="D83" s="138">
        <f>IF($C83=0,$D82,ROUND($D82*'Actualización cargos'!$C83,5))</f>
        <v>0.36454999999999999</v>
      </c>
      <c r="E83" s="138">
        <f>IF($C83=0,$E82,ROUND($E82*'Actualización cargos'!$C83,5))</f>
        <v>0.33844000000000002</v>
      </c>
      <c r="F83" s="138">
        <f>IF($C83=0,$F82,ROUND($F82*'Actualización cargos'!$C83,5))</f>
        <v>1.16821</v>
      </c>
      <c r="H83" s="141"/>
      <c r="I83" s="140"/>
      <c r="J83" s="140"/>
      <c r="K83" s="140"/>
      <c r="L83" s="141"/>
      <c r="M83" s="141"/>
      <c r="N83" s="141"/>
    </row>
    <row r="84" spans="2:14" ht="15" customHeight="1" x14ac:dyDescent="0.3">
      <c r="B84" s="136">
        <v>45717</v>
      </c>
      <c r="C84" s="137">
        <f>INDEX('Factor de Ajuste'!$P$11:$P$265,MATCH('Actualización cargos'!$B84,'Factor de Ajuste'!$B$11:$B$265,0))</f>
        <v>1.0091000000000001</v>
      </c>
      <c r="D84" s="138">
        <f>IF($C84=0,$D83,ROUND($D83*'Actualización cargos'!$C84,5))</f>
        <v>0.36786999999999997</v>
      </c>
      <c r="E84" s="138">
        <f>IF($C84=0,$E83,ROUND($E83*'Actualización cargos'!$C84,5))</f>
        <v>0.34151999999999999</v>
      </c>
      <c r="F84" s="138">
        <f>IF($C84=0,$F83,ROUND($F83*'Actualización cargos'!$C84,5))</f>
        <v>1.1788400000000001</v>
      </c>
      <c r="H84" s="141"/>
      <c r="I84" s="140"/>
      <c r="J84" s="140"/>
      <c r="K84" s="140"/>
      <c r="L84" s="141"/>
      <c r="M84" s="141"/>
      <c r="N84" s="141"/>
    </row>
    <row r="85" spans="2:14" ht="15" customHeight="1" x14ac:dyDescent="0.3">
      <c r="B85" s="136">
        <v>45748</v>
      </c>
      <c r="C85" s="137">
        <f>INDEX('Factor de Ajuste'!$P$11:$P$265,MATCH('Actualización cargos'!$B85,'Factor de Ajuste'!$B$11:$B$265,0))</f>
        <v>1.00674</v>
      </c>
      <c r="D85" s="138">
        <f>IF($C85=0,$D84,ROUND($D84*'Actualización cargos'!$C85,5))</f>
        <v>0.37035000000000001</v>
      </c>
      <c r="E85" s="138">
        <f>IF($C85=0,$E84,ROUND($E84*'Actualización cargos'!$C85,5))</f>
        <v>0.34382000000000001</v>
      </c>
      <c r="F85" s="138">
        <f>IF($C85=0,$F84,ROUND($F84*'Actualización cargos'!$C85,5))</f>
        <v>1.18679</v>
      </c>
      <c r="H85" s="141"/>
      <c r="I85" s="140"/>
      <c r="J85" s="140"/>
      <c r="K85" s="140"/>
      <c r="L85" s="141"/>
      <c r="M85" s="141"/>
      <c r="N85" s="141"/>
    </row>
    <row r="86" spans="2:14" ht="15" customHeight="1" x14ac:dyDescent="0.3">
      <c r="B86" s="136">
        <v>45778</v>
      </c>
      <c r="C86" s="137">
        <f>INDEX('Factor de Ajuste'!$P$11:$P$265,MATCH('Actualización cargos'!$B86,'Factor de Ajuste'!$B$11:$B$265,0))</f>
        <v>1.0014799999999999</v>
      </c>
      <c r="D86" s="138">
        <f>IF($C86=0,$D85,ROUND($D85*'Actualización cargos'!$C86,5))</f>
        <v>0.37090000000000001</v>
      </c>
      <c r="E86" s="138">
        <f>IF($C86=0,$E85,ROUND($E85*'Actualización cargos'!$C86,5))</f>
        <v>0.34433000000000002</v>
      </c>
      <c r="F86" s="138">
        <f>IF($C86=0,$F85,ROUND($F85*'Actualización cargos'!$C86,5))</f>
        <v>1.18855</v>
      </c>
      <c r="H86" s="141"/>
      <c r="I86" s="140"/>
      <c r="J86" s="140"/>
      <c r="K86" s="140"/>
      <c r="L86" s="141"/>
      <c r="M86" s="141"/>
      <c r="N86" s="141"/>
    </row>
    <row r="87" spans="2:14" ht="15" customHeight="1" x14ac:dyDescent="0.3">
      <c r="B87" s="136">
        <v>45809</v>
      </c>
      <c r="C87" s="137">
        <f>INDEX('Factor de Ajuste'!$P$11:$P$265,MATCH('Actualización cargos'!$B87,'Factor de Ajuste'!$B$11:$B$265,0))</f>
        <v>1.0030300000000001</v>
      </c>
      <c r="D87" s="138">
        <f>IF($C87=0,$D86,ROUND($D86*'Actualización cargos'!$C87,5))</f>
        <v>0.37202000000000002</v>
      </c>
      <c r="E87" s="138">
        <f>IF($C87=0,$E86,ROUND($E86*'Actualización cargos'!$C87,5))</f>
        <v>0.34537000000000001</v>
      </c>
      <c r="F87" s="138">
        <f>IF($C87=0,$F86,ROUND($F86*'Actualización cargos'!$C87,5))</f>
        <v>1.19215</v>
      </c>
      <c r="H87" s="141"/>
      <c r="I87" s="140"/>
      <c r="J87" s="140"/>
      <c r="K87" s="140"/>
      <c r="L87" s="141"/>
      <c r="M87" s="141"/>
      <c r="N87" s="141"/>
    </row>
    <row r="88" spans="2:14" ht="15" customHeight="1" x14ac:dyDescent="0.3">
      <c r="B88" s="136">
        <v>45839</v>
      </c>
      <c r="C88" s="137">
        <f>INDEX('Factor de Ajuste'!$P$11:$P$265,MATCH('Actualización cargos'!$B88,'Factor de Ajuste'!$B$11:$B$265,0))</f>
        <v>0.99290999999999996</v>
      </c>
      <c r="D88" s="138">
        <f>IF($C88=0,$D87,ROUND($D87*'Actualización cargos'!$C88,5))</f>
        <v>0.36937999999999999</v>
      </c>
      <c r="E88" s="138">
        <f>IF($C88=0,$E87,ROUND($E87*'Actualización cargos'!$C88,5))</f>
        <v>0.34292</v>
      </c>
      <c r="F88" s="138">
        <f>IF($C88=0,$F87,ROUND($F87*'Actualización cargos'!$C88,5))</f>
        <v>1.1837</v>
      </c>
      <c r="H88" s="141"/>
      <c r="I88" s="140"/>
      <c r="J88" s="140"/>
      <c r="K88" s="140"/>
      <c r="L88" s="141"/>
      <c r="M88" s="141"/>
      <c r="N88" s="141"/>
    </row>
    <row r="89" spans="2:14" ht="15" customHeight="1" x14ac:dyDescent="0.3">
      <c r="B89" s="136">
        <v>45870</v>
      </c>
      <c r="C89" s="137">
        <f>INDEX('Factor de Ajuste'!$P$11:$P$265,MATCH('Actualización cargos'!$B89,'Factor de Ajuste'!$B$11:$B$265,0))</f>
        <v>0.99697999999999998</v>
      </c>
      <c r="D89" s="138">
        <f>IF($C89=0,$D88,ROUND($D88*'Actualización cargos'!$C89,5))</f>
        <v>0.36825999999999998</v>
      </c>
      <c r="E89" s="138">
        <f>IF($C89=0,$E88,ROUND($E88*'Actualización cargos'!$C89,5))</f>
        <v>0.34188000000000002</v>
      </c>
      <c r="F89" s="138">
        <f>IF($C89=0,$F88,ROUND($F88*'Actualización cargos'!$C89,5))</f>
        <v>1.1801299999999999</v>
      </c>
      <c r="H89" s="141"/>
      <c r="I89" s="140"/>
      <c r="J89" s="140"/>
      <c r="K89" s="140"/>
      <c r="L89" s="141"/>
      <c r="M89" s="141"/>
      <c r="N89" s="141"/>
    </row>
    <row r="90" spans="2:14" ht="15" customHeight="1" x14ac:dyDescent="0.3">
      <c r="B90" s="136">
        <v>45901</v>
      </c>
      <c r="C90" s="137">
        <f>INDEX('Factor de Ajuste'!$P$11:$P$265,MATCH('Actualización cargos'!$B90,'Factor de Ajuste'!$B$11:$B$265,0))</f>
        <v>0.99551999999999996</v>
      </c>
      <c r="D90" s="138">
        <f>IF($C90=0,$D89,ROUND($D89*'Actualización cargos'!$C90,5))</f>
        <v>0.36660999999999999</v>
      </c>
      <c r="E90" s="138">
        <f>IF($C90=0,$E89,ROUND($E89*'Actualización cargos'!$C90,5))</f>
        <v>0.34034999999999999</v>
      </c>
      <c r="F90" s="138">
        <f>IF($C90=0,$F89,ROUND($F89*'Actualización cargos'!$C90,5))</f>
        <v>1.1748400000000001</v>
      </c>
      <c r="H90" s="141"/>
      <c r="I90" s="140"/>
      <c r="J90" s="140"/>
      <c r="K90" s="140"/>
      <c r="L90" s="141"/>
      <c r="M90" s="141"/>
      <c r="N90" s="141"/>
    </row>
    <row r="91" spans="2:14" ht="15" customHeight="1" x14ac:dyDescent="0.3">
      <c r="B91" s="136">
        <v>45931</v>
      </c>
      <c r="C91" s="137">
        <f>INDEX('Factor de Ajuste'!$P$11:$P$265,MATCH('Actualización cargos'!$B91,'Factor de Ajuste'!$B$11:$B$265,0))</f>
        <v>1.0015700000000001</v>
      </c>
      <c r="D91" s="138">
        <f>IF($C91=0,$D90,ROUND($D90*'Actualización cargos'!$C91,5))</f>
        <v>0.36719000000000002</v>
      </c>
      <c r="E91" s="138">
        <f>IF($C91=0,$E90,ROUND($E90*'Actualización cargos'!$C91,5))</f>
        <v>0.34088000000000002</v>
      </c>
      <c r="F91" s="138">
        <f>IF($C91=0,$F90,ROUND($F90*'Actualización cargos'!$C91,5))</f>
        <v>1.1766799999999999</v>
      </c>
      <c r="H91" s="141"/>
      <c r="I91" s="140"/>
      <c r="J91" s="140"/>
      <c r="K91" s="140"/>
      <c r="L91" s="141"/>
      <c r="M91" s="141"/>
      <c r="N91" s="141"/>
    </row>
    <row r="92" spans="2:14" ht="15" customHeight="1" x14ac:dyDescent="0.3">
      <c r="B92" s="136">
        <v>45962</v>
      </c>
      <c r="C92" s="137">
        <f>INDEX('Factor de Ajuste'!$P$11:$P$265,MATCH('Actualización cargos'!$B92,'Factor de Ajuste'!$B$11:$B$265,0))</f>
        <v>1.00051</v>
      </c>
      <c r="D92" s="138">
        <f>IF($C92=0,$D91,ROUND($D91*'Actualización cargos'!$C92,5))</f>
        <v>0.36737999999999998</v>
      </c>
      <c r="E92" s="138">
        <f>IF($C92=0,$E91,ROUND($E91*'Actualización cargos'!$C92,5))</f>
        <v>0.34105000000000002</v>
      </c>
      <c r="F92" s="138">
        <f>IF($C92=0,$F91,ROUND($F91*'Actualización cargos'!$C92,5))</f>
        <v>1.1772800000000001</v>
      </c>
      <c r="H92" s="141"/>
      <c r="I92" s="140"/>
      <c r="J92" s="140"/>
      <c r="K92" s="140"/>
      <c r="L92" s="141"/>
      <c r="M92" s="141"/>
      <c r="N92" s="141"/>
    </row>
    <row r="93" spans="2:14" ht="15" customHeight="1" x14ac:dyDescent="0.3">
      <c r="B93" s="136">
        <v>45992</v>
      </c>
      <c r="C93" s="137">
        <f>INDEX('Factor de Ajuste'!$P$11:$P$265,MATCH('Actualización cargos'!$B93,'Factor de Ajuste'!$B$11:$B$265,0))</f>
        <v>1.00318</v>
      </c>
      <c r="D93" s="138">
        <f>IF($C93=0,$D92,ROUND($D92*'Actualización cargos'!$C93,5))</f>
        <v>0.36854999999999999</v>
      </c>
      <c r="E93" s="138">
        <f>IF($C93=0,$E92,ROUND($E92*'Actualización cargos'!$C93,5))</f>
        <v>0.34212999999999999</v>
      </c>
      <c r="F93" s="138">
        <f>IF($C93=0,$F92,ROUND($F92*'Actualización cargos'!$C93,5))</f>
        <v>1.18102</v>
      </c>
      <c r="H93" s="141"/>
      <c r="I93" s="140"/>
      <c r="J93" s="140"/>
      <c r="K93" s="140"/>
      <c r="L93" s="141"/>
      <c r="M93" s="141"/>
      <c r="N93" s="141"/>
    </row>
    <row r="94" spans="2:14" ht="15" customHeight="1" x14ac:dyDescent="0.3">
      <c r="B94" s="136">
        <v>46023</v>
      </c>
      <c r="C94" s="137">
        <f>INDEX('Factor de Ajuste'!$P$11:$P$265,MATCH('Actualización cargos'!$B94,'Factor de Ajuste'!$B$11:$B$265,0))</f>
        <v>1.0020800000000001</v>
      </c>
      <c r="D94" s="138">
        <f>IF($C94=0,$D93,ROUND($D93*'Actualización cargos'!$C94,5))</f>
        <v>0.36931999999999998</v>
      </c>
      <c r="E94" s="138">
        <f>IF($C94=0,$E93,ROUND($E93*'Actualización cargos'!$C94,5))</f>
        <v>0.34283999999999998</v>
      </c>
      <c r="F94" s="138">
        <f>IF($C94=0,$F93,ROUND($F93*'Actualización cargos'!$C94,5))</f>
        <v>1.1834800000000001</v>
      </c>
      <c r="H94" s="141"/>
      <c r="I94" s="140"/>
      <c r="J94" s="140"/>
      <c r="K94" s="140"/>
      <c r="L94" s="141"/>
      <c r="M94" s="141"/>
      <c r="N94" s="141"/>
    </row>
    <row r="95" spans="2:14" ht="15" customHeight="1" x14ac:dyDescent="0.3">
      <c r="B95" s="136">
        <v>46054</v>
      </c>
      <c r="C95" s="137">
        <f>INDEX('Factor de Ajuste'!$P$11:$P$265,MATCH('Actualización cargos'!$B95,'Factor de Ajuste'!$B$11:$B$265,0))</f>
        <v>1.00305</v>
      </c>
      <c r="D95" s="138">
        <f>IF($C95=0,$D94,ROUND($D94*'Actualización cargos'!$C95,5))</f>
        <v>0.37045</v>
      </c>
      <c r="E95" s="138">
        <f>IF($C95=0,$E94,ROUND($E94*'Actualización cargos'!$C95,5))</f>
        <v>0.34388999999999997</v>
      </c>
      <c r="F95" s="138">
        <f>IF($C95=0,$F94,ROUND($F94*'Actualización cargos'!$C95,5))</f>
        <v>1.18709</v>
      </c>
      <c r="H95" s="141"/>
      <c r="I95" s="140"/>
      <c r="J95" s="140"/>
      <c r="K95" s="140"/>
      <c r="L95" s="141"/>
      <c r="M95" s="141"/>
      <c r="N95" s="141"/>
    </row>
    <row r="96" spans="2:14" ht="19.350000000000001" customHeight="1" x14ac:dyDescent="0.3">
      <c r="B96" s="143" t="s">
        <v>410</v>
      </c>
      <c r="C96" s="22"/>
      <c r="D96" s="22"/>
      <c r="E96" s="22"/>
      <c r="F96" s="22"/>
    </row>
    <row r="97" spans="2:6" ht="14.45" customHeight="1" x14ac:dyDescent="0.25">
      <c r="B97" s="22"/>
      <c r="C97" s="22"/>
      <c r="D97" s="27"/>
      <c r="E97" s="27"/>
      <c r="F97" s="27"/>
    </row>
    <row r="98" spans="2:6" ht="14.45" customHeight="1" x14ac:dyDescent="0.25">
      <c r="B98" s="22"/>
      <c r="C98" s="22"/>
      <c r="D98" s="144"/>
      <c r="E98" s="144"/>
      <c r="F98" s="144"/>
    </row>
    <row r="99" spans="2:6" ht="14.45" hidden="1" customHeight="1" x14ac:dyDescent="0.25">
      <c r="B99" s="22"/>
      <c r="C99" s="22"/>
      <c r="D99" s="22"/>
      <c r="E99" s="22"/>
      <c r="F99" s="22"/>
    </row>
    <row r="100" spans="2:6" ht="14.45" hidden="1" customHeight="1" x14ac:dyDescent="0.25">
      <c r="B100" s="22"/>
      <c r="C100" s="22"/>
      <c r="D100" s="22"/>
      <c r="E100" s="22"/>
      <c r="F100" s="22"/>
    </row>
    <row r="101" spans="2:6" ht="14.45" hidden="1" customHeight="1" x14ac:dyDescent="0.25">
      <c r="B101" s="22"/>
      <c r="C101" s="22"/>
      <c r="D101" s="22"/>
      <c r="E101" s="22"/>
      <c r="F101" s="22"/>
    </row>
    <row r="102" spans="2:6" ht="14.45" hidden="1" customHeight="1" x14ac:dyDescent="0.25">
      <c r="B102" s="22"/>
      <c r="C102" s="22"/>
      <c r="D102" s="22"/>
      <c r="E102" s="22"/>
      <c r="F102" s="22"/>
    </row>
    <row r="103" spans="2:6" ht="14.45" hidden="1" customHeight="1" x14ac:dyDescent="0.25">
      <c r="B103" s="22"/>
      <c r="C103" s="22"/>
      <c r="D103" s="22"/>
      <c r="E103" s="22"/>
      <c r="F103" s="22"/>
    </row>
    <row r="104" spans="2:6" ht="14.45" hidden="1" customHeight="1" x14ac:dyDescent="0.25">
      <c r="B104" s="22"/>
      <c r="C104" s="22"/>
      <c r="D104" s="22"/>
      <c r="E104" s="22"/>
      <c r="F104" s="22"/>
    </row>
    <row r="105" spans="2:6" ht="14.45" hidden="1" customHeight="1" x14ac:dyDescent="0.25">
      <c r="B105" s="22"/>
      <c r="C105" s="22"/>
      <c r="D105" s="22"/>
      <c r="E105" s="22"/>
      <c r="F105" s="22"/>
    </row>
    <row r="106" spans="2:6" ht="14.45" hidden="1" customHeight="1" x14ac:dyDescent="0.25">
      <c r="B106" s="22"/>
      <c r="C106" s="22"/>
      <c r="D106" s="22"/>
      <c r="E106" s="22"/>
      <c r="F106" s="22"/>
    </row>
    <row r="107" spans="2:6" ht="14.45" hidden="1" customHeight="1" x14ac:dyDescent="0.25">
      <c r="B107" s="22"/>
      <c r="C107" s="22"/>
      <c r="D107" s="22"/>
      <c r="E107" s="22"/>
      <c r="F107" s="22"/>
    </row>
    <row r="108" spans="2:6" ht="14.45" hidden="1" customHeight="1" x14ac:dyDescent="0.25">
      <c r="B108" s="22"/>
      <c r="C108" s="22"/>
      <c r="D108" s="22"/>
      <c r="E108" s="22"/>
      <c r="F108" s="22"/>
    </row>
    <row r="109" spans="2:6" ht="14.45" hidden="1" customHeight="1" x14ac:dyDescent="0.25">
      <c r="B109" s="22"/>
      <c r="C109" s="22"/>
      <c r="D109" s="22"/>
      <c r="E109" s="22"/>
      <c r="F109" s="22"/>
    </row>
    <row r="110" spans="2:6" ht="14.45" hidden="1" customHeight="1" x14ac:dyDescent="0.25">
      <c r="B110" s="22"/>
      <c r="C110" s="22"/>
      <c r="D110" s="22"/>
      <c r="E110" s="22"/>
      <c r="F110" s="22"/>
    </row>
    <row r="111" spans="2:6" ht="14.45" hidden="1" customHeight="1" x14ac:dyDescent="0.25">
      <c r="B111" s="22"/>
      <c r="C111" s="22"/>
      <c r="D111" s="22"/>
      <c r="E111" s="22"/>
      <c r="F111" s="22"/>
    </row>
    <row r="112" spans="2:6" ht="14.45" hidden="1" customHeight="1" x14ac:dyDescent="0.25">
      <c r="B112" s="22"/>
      <c r="C112" s="22"/>
      <c r="D112" s="22"/>
      <c r="E112" s="22"/>
      <c r="F112" s="22"/>
    </row>
    <row r="113" spans="2:6" ht="14.45" hidden="1" customHeight="1" x14ac:dyDescent="0.25">
      <c r="B113" s="22"/>
      <c r="C113" s="22"/>
      <c r="D113" s="22"/>
      <c r="E113" s="22"/>
      <c r="F113" s="22"/>
    </row>
    <row r="114" spans="2:6" ht="14.45" hidden="1" customHeight="1" x14ac:dyDescent="0.25">
      <c r="B114" s="22"/>
      <c r="C114" s="22"/>
      <c r="D114" s="22"/>
      <c r="E114" s="22"/>
      <c r="F114" s="22"/>
    </row>
    <row r="115" spans="2:6" ht="14.45" customHeight="1" x14ac:dyDescent="0.25"/>
  </sheetData>
  <sheetProtection algorithmName="SHA-512" hashValue="3E7jfQe2u0juOtTS1sGKu1jYzqu0vd56vu8rpvHLgnUDH7S9Jnx8kbBbUKiEAHHx7VK4vegf9Y16YnfspLh68A==" saltValue="DsngBeRJ78nj3Ssvr0Cl7Q==" spinCount="100000" sheet="1" objects="1" scenarios="1"/>
  <mergeCells count="4">
    <mergeCell ref="B1:B4"/>
    <mergeCell ref="B8:B9"/>
    <mergeCell ref="C8:C9"/>
    <mergeCell ref="D8:F8"/>
  </mergeCells>
  <hyperlinks>
    <hyperlink ref="L4" location="Contenido!A1" tooltip="Regresar a contenido" display="Regresar" xr:uid="{00000000-0004-0000-0600-000000000000}"/>
  </hyperlinks>
  <pageMargins left="0.70866141732283472" right="0.70866141732283472" top="0.74803149606299213" bottom="0.74803149606299213" header="0.31496062992125984" footer="0.31496062992125984"/>
  <pageSetup scale="110" fitToWidth="0" orientation="portrait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>
    <tabColor rgb="FF6F7271"/>
  </sheetPr>
  <dimension ref="A1:BR162"/>
  <sheetViews>
    <sheetView showGridLines="0" zoomScaleNormal="100" workbookViewId="0"/>
  </sheetViews>
  <sheetFormatPr baseColWidth="10" defaultColWidth="0" defaultRowHeight="16.5" zeroHeight="1" x14ac:dyDescent="0.25"/>
  <cols>
    <col min="1" max="1" width="20.7109375" style="17" customWidth="1"/>
    <col min="2" max="2" width="50.7109375" style="13" customWidth="1"/>
    <col min="3" max="14" width="24.7109375" style="13" customWidth="1"/>
    <col min="15" max="15" width="20.7109375" style="13" customWidth="1"/>
    <col min="16" max="16" width="21.42578125" style="13" customWidth="1"/>
    <col min="17" max="17" width="15.7109375" style="13" customWidth="1"/>
    <col min="18" max="18" width="15.7109375" style="13" hidden="1" customWidth="1"/>
    <col min="19" max="19" width="21.28515625" style="13" hidden="1" customWidth="1"/>
    <col min="20" max="20" width="21.7109375" style="13" hidden="1" customWidth="1"/>
    <col min="21" max="21" width="15.7109375" style="13" hidden="1" customWidth="1"/>
    <col min="22" max="22" width="11.42578125" style="13" hidden="1" customWidth="1"/>
    <col min="23" max="25" width="15.7109375" style="13" hidden="1" customWidth="1"/>
    <col min="26" max="16384" width="11.42578125" style="13" hidden="1"/>
  </cols>
  <sheetData>
    <row r="1" spans="1:70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70" s="1" customFormat="1" ht="20.100000000000001" customHeight="1" x14ac:dyDescent="0.25">
      <c r="B2" s="240"/>
      <c r="C2" s="233" t="s">
        <v>416</v>
      </c>
    </row>
    <row r="3" spans="1:70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70" s="1" customFormat="1" ht="20.100000000000001" customHeight="1" x14ac:dyDescent="0.3">
      <c r="A4" s="3"/>
      <c r="B4" s="241"/>
      <c r="C4" s="236" t="s">
        <v>8</v>
      </c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90"/>
      <c r="Q4" s="15" t="s">
        <v>13</v>
      </c>
      <c r="R4" s="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s="147" customFormat="1" ht="18" customHeight="1" x14ac:dyDescent="0.25">
      <c r="A5" s="1"/>
      <c r="B5" s="145"/>
      <c r="C5" s="145"/>
      <c r="D5" s="145"/>
      <c r="E5" s="145"/>
      <c r="F5" s="146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</row>
    <row r="6" spans="1:70" s="155" customFormat="1" ht="18" customHeight="1" collapsed="1" x14ac:dyDescent="0.25">
      <c r="A6" s="148"/>
      <c r="B6" s="239" t="s">
        <v>1</v>
      </c>
      <c r="C6" s="149"/>
      <c r="D6" s="15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152"/>
      <c r="T6" s="152"/>
      <c r="U6" s="152"/>
      <c r="V6" s="148"/>
      <c r="W6" s="153"/>
      <c r="X6" s="154"/>
      <c r="Y6" s="154"/>
      <c r="Z6" s="148"/>
      <c r="AA6" s="148"/>
      <c r="AB6" s="148"/>
      <c r="AC6" s="148"/>
      <c r="AD6" s="148"/>
      <c r="AE6" s="148"/>
    </row>
    <row r="7" spans="1:70" x14ac:dyDescent="0.25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</row>
    <row r="8" spans="1:70" s="12" customFormat="1" ht="27.6" customHeight="1" x14ac:dyDescent="0.3">
      <c r="A8" s="89"/>
      <c r="B8" s="114" t="s">
        <v>14</v>
      </c>
      <c r="C8" s="158">
        <f>VLOOKUP(C$10,Delta!$B$8:$D$21,3,0)</f>
        <v>0.23250999999999999</v>
      </c>
      <c r="D8" s="158">
        <f>VLOOKUP(D$10,Delta!$B$8:$D$21,3,0)</f>
        <v>6.6600000000000001E-3</v>
      </c>
      <c r="E8" s="158">
        <f>VLOOKUP(E$10,Delta!$B$8:$D$21,3,0)</f>
        <v>7.8390000000000001E-2</v>
      </c>
      <c r="F8" s="158">
        <f>VLOOKUP(F$10,Delta!$B$8:$D$21,3,0)</f>
        <v>3.841E-2</v>
      </c>
      <c r="G8" s="158">
        <f>VLOOKUP(G$10,Delta!$B$8:$D$21,3,0)</f>
        <v>2.674E-2</v>
      </c>
      <c r="H8" s="158">
        <f>VLOOKUP(H$10,Delta!$B$8:$D$21,3,0)</f>
        <v>6.3020000000000007E-2</v>
      </c>
      <c r="I8" s="158">
        <f>VLOOKUP(I$10,Delta!$B$8:$D$21,3,0)</f>
        <v>4.2209999999999998E-2</v>
      </c>
      <c r="J8" s="158">
        <f>VLOOKUP(J$10,Delta!$B$8:$D$21,3,0)</f>
        <v>3.7679999999999998E-2</v>
      </c>
      <c r="K8" s="158">
        <f>VLOOKUP(K$10,Delta!$B$8:$D$21,3,0)</f>
        <v>9.5460000000000003E-2</v>
      </c>
      <c r="L8" s="158">
        <f>VLOOKUP(L$10,Delta!$B$8:$D$21,3,0)</f>
        <v>5.5879999999999999E-2</v>
      </c>
      <c r="M8" s="158">
        <f>VLOOKUP(M$10,Delta!$B$8:$D$21,3,0)</f>
        <v>0.30575999999999998</v>
      </c>
      <c r="N8" s="158">
        <f>VLOOKUP(N$10,Delta!$B$8:$D$21,3,0)</f>
        <v>1.728E-2</v>
      </c>
      <c r="O8" s="158">
        <f>SUM(C8:N8)</f>
        <v>1</v>
      </c>
      <c r="P8" s="7"/>
    </row>
    <row r="9" spans="1:70" x14ac:dyDescent="0.3">
      <c r="A9" s="15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59"/>
    </row>
    <row r="10" spans="1:70" s="161" customFormat="1" ht="102" customHeight="1" x14ac:dyDescent="0.25">
      <c r="A10" s="160"/>
      <c r="B10" s="114" t="s">
        <v>11</v>
      </c>
      <c r="C10" s="113" t="s">
        <v>287</v>
      </c>
      <c r="D10" s="113" t="s">
        <v>276</v>
      </c>
      <c r="E10" s="113" t="s">
        <v>277</v>
      </c>
      <c r="F10" s="113" t="s">
        <v>278</v>
      </c>
      <c r="G10" s="113" t="s">
        <v>279</v>
      </c>
      <c r="H10" s="113" t="s">
        <v>280</v>
      </c>
      <c r="I10" s="113" t="s">
        <v>281</v>
      </c>
      <c r="J10" s="113" t="s">
        <v>282</v>
      </c>
      <c r="K10" s="113" t="s">
        <v>283</v>
      </c>
      <c r="L10" s="113" t="s">
        <v>284</v>
      </c>
      <c r="M10" s="113" t="s">
        <v>285</v>
      </c>
      <c r="N10" s="113" t="s">
        <v>286</v>
      </c>
      <c r="O10" s="113" t="s">
        <v>15</v>
      </c>
      <c r="P10" s="113" t="s">
        <v>411</v>
      </c>
    </row>
    <row r="11" spans="1:70" s="165" customFormat="1" x14ac:dyDescent="0.3">
      <c r="A11" s="162"/>
      <c r="B11" s="136">
        <v>42005</v>
      </c>
      <c r="C11" s="163">
        <f>IFERROR(TRUNC(ROUND(INDEX('INPP base jul 2019'!$C$9:$N$233,MATCH('Factor de Ajuste'!$B11,'INPP base jul 2019'!$B$9:$B$235,0),MATCH('Factor de Ajuste'!C$10,'INPP base jul 2019'!$C$8:$N$8,0)),5),5),"")</f>
        <v>74.296559999999999</v>
      </c>
      <c r="D11" s="163">
        <f>IFERROR(TRUNC(ROUND(INDEX('INPP base jul 2019'!$C$9:$N$233,MATCH('Factor de Ajuste'!$B11,'INPP base jul 2019'!$B$9:$B$235,0),MATCH('Factor de Ajuste'!D$10,'INPP base jul 2019'!$C$8:$N$8,0)),5),5),"")</f>
        <v>76.257909999999995</v>
      </c>
      <c r="E11" s="163">
        <f>IFERROR(TRUNC(ROUND(INDEX('INPP base jul 2019'!$C$9:$N$233,MATCH('Factor de Ajuste'!$B11,'INPP base jul 2019'!$B$9:$B$235,0),MATCH('Factor de Ajuste'!E$10,'INPP base jul 2019'!$C$8:$N$8,0)),5),5),"")</f>
        <v>77.576490000000007</v>
      </c>
      <c r="F11" s="163">
        <f>IFERROR(TRUNC(ROUND(INDEX('INPP base jul 2019'!$C$9:$N$233,MATCH('Factor de Ajuste'!$B11,'INPP base jul 2019'!$B$9:$B$235,0),MATCH('Factor de Ajuste'!F$10,'INPP base jul 2019'!$C$8:$N$8,0)),5),5),"")</f>
        <v>74.817620000000005</v>
      </c>
      <c r="G11" s="163">
        <f>IFERROR(TRUNC(ROUND(INDEX('INPP base jul 2019'!$C$9:$N$233,MATCH('Factor de Ajuste'!$B11,'INPP base jul 2019'!$B$9:$B$235,0),MATCH('Factor de Ajuste'!G$10,'INPP base jul 2019'!$C$8:$N$8,0)),5),5),"")</f>
        <v>78.158169999999998</v>
      </c>
      <c r="H11" s="163">
        <f>IFERROR(TRUNC(ROUND(INDEX('INPP base jul 2019'!$C$9:$N$233,MATCH('Factor de Ajuste'!$B11,'INPP base jul 2019'!$B$9:$B$235,0),MATCH('Factor de Ajuste'!H$10,'INPP base jul 2019'!$C$8:$N$8,0)),5),5),"")</f>
        <v>71.885220000000004</v>
      </c>
      <c r="I11" s="163">
        <f>IFERROR(TRUNC(ROUND(INDEX('INPP base jul 2019'!$C$9:$N$233,MATCH('Factor de Ajuste'!$B11,'INPP base jul 2019'!$B$9:$B$235,0),MATCH('Factor de Ajuste'!I$10,'INPP base jul 2019'!$C$8:$N$8,0)),5),5),"")</f>
        <v>74.824010000000001</v>
      </c>
      <c r="J11" s="163">
        <f>IFERROR(TRUNC(ROUND(INDEX('INPP base jul 2019'!$C$9:$N$233,MATCH('Factor de Ajuste'!$B11,'INPP base jul 2019'!$B$9:$B$235,0),MATCH('Factor de Ajuste'!J$10,'INPP base jul 2019'!$C$8:$N$8,0)),5),5),"")</f>
        <v>77.983109999999996</v>
      </c>
      <c r="K11" s="163">
        <f>IFERROR(TRUNC(ROUND(INDEX('INPP base jul 2019'!$C$9:$N$233,MATCH('Factor de Ajuste'!$B11,'INPP base jul 2019'!$B$9:$B$235,0),MATCH('Factor de Ajuste'!K$10,'INPP base jul 2019'!$C$8:$N$8,0)),5),5),"")</f>
        <v>75.946470000000005</v>
      </c>
      <c r="L11" s="163">
        <f>IFERROR(TRUNC(ROUND(INDEX('INPP base jul 2019'!$C$9:$N$233,MATCH('Factor de Ajuste'!$B11,'INPP base jul 2019'!$B$9:$B$235,0),MATCH('Factor de Ajuste'!L$10,'INPP base jul 2019'!$C$8:$N$8,0)),5),5),"")</f>
        <v>75.898120000000006</v>
      </c>
      <c r="M11" s="163">
        <f>IFERROR(TRUNC(ROUND(INDEX('INPP base jul 2019'!$C$9:$N$233,MATCH('Factor de Ajuste'!$B11,'INPP base jul 2019'!$B$9:$B$235,0),MATCH('Factor de Ajuste'!M$10,'INPP base jul 2019'!$C$8:$N$8,0)),5),5),"")</f>
        <v>79.806389999999993</v>
      </c>
      <c r="N11" s="163">
        <f>IFERROR(TRUNC(ROUND(INDEX('INPP base jul 2019'!$C$9:$N$233,MATCH('Factor de Ajuste'!$B11,'INPP base jul 2019'!$B$9:$B$235,0),MATCH('Factor de Ajuste'!N$10,'INPP base jul 2019'!$C$8:$N$8,0)),5),5),"")</f>
        <v>78.603669999999994</v>
      </c>
      <c r="O11" s="163">
        <f>ROUND(SUMPRODUCT($C$8:$N$8,$C11:$N11),5)</f>
        <v>76.705330000000004</v>
      </c>
      <c r="P11" s="164"/>
      <c r="S11" s="166"/>
      <c r="T11" s="167"/>
    </row>
    <row r="12" spans="1:70" s="165" customFormat="1" x14ac:dyDescent="0.3">
      <c r="A12" s="162"/>
      <c r="B12" s="136">
        <v>42036</v>
      </c>
      <c r="C12" s="163">
        <f>IFERROR(TRUNC(ROUND(INDEX('INPP base jul 2019'!$C$9:$N$233,MATCH('Factor de Ajuste'!$B12,'INPP base jul 2019'!$B$9:$B$235,0),MATCH('Factor de Ajuste'!C$10,'INPP base jul 2019'!$C$8:$N$8,0)),5),5),"")</f>
        <v>74.740179999999995</v>
      </c>
      <c r="D12" s="163">
        <f>IFERROR(TRUNC(ROUND(INDEX('INPP base jul 2019'!$C$9:$N$233,MATCH('Factor de Ajuste'!$B12,'INPP base jul 2019'!$B$9:$B$235,0),MATCH('Factor de Ajuste'!D$10,'INPP base jul 2019'!$C$8:$N$8,0)),5),5),"")</f>
        <v>76.082930000000005</v>
      </c>
      <c r="E12" s="163">
        <f>IFERROR(TRUNC(ROUND(INDEX('INPP base jul 2019'!$C$9:$N$233,MATCH('Factor de Ajuste'!$B12,'INPP base jul 2019'!$B$9:$B$235,0),MATCH('Factor de Ajuste'!E$10,'INPP base jul 2019'!$C$8:$N$8,0)),5),5),"")</f>
        <v>76.187150000000003</v>
      </c>
      <c r="F12" s="163">
        <f>IFERROR(TRUNC(ROUND(INDEX('INPP base jul 2019'!$C$9:$N$233,MATCH('Factor de Ajuste'!$B12,'INPP base jul 2019'!$B$9:$B$235,0),MATCH('Factor de Ajuste'!F$10,'INPP base jul 2019'!$C$8:$N$8,0)),5),5),"")</f>
        <v>75.911199999999994</v>
      </c>
      <c r="G12" s="163">
        <f>IFERROR(TRUNC(ROUND(INDEX('INPP base jul 2019'!$C$9:$N$233,MATCH('Factor de Ajuste'!$B12,'INPP base jul 2019'!$B$9:$B$235,0),MATCH('Factor de Ajuste'!G$10,'INPP base jul 2019'!$C$8:$N$8,0)),5),5),"")</f>
        <v>78.608000000000004</v>
      </c>
      <c r="H12" s="163">
        <f>IFERROR(TRUNC(ROUND(INDEX('INPP base jul 2019'!$C$9:$N$233,MATCH('Factor de Ajuste'!$B12,'INPP base jul 2019'!$B$9:$B$235,0),MATCH('Factor de Ajuste'!H$10,'INPP base jul 2019'!$C$8:$N$8,0)),5),5),"")</f>
        <v>72.444429999999997</v>
      </c>
      <c r="I12" s="163">
        <f>IFERROR(TRUNC(ROUND(INDEX('INPP base jul 2019'!$C$9:$N$233,MATCH('Factor de Ajuste'!$B12,'INPP base jul 2019'!$B$9:$B$235,0),MATCH('Factor de Ajuste'!I$10,'INPP base jul 2019'!$C$8:$N$8,0)),5),5),"")</f>
        <v>75.335080000000005</v>
      </c>
      <c r="J12" s="163">
        <f>IFERROR(TRUNC(ROUND(INDEX('INPP base jul 2019'!$C$9:$N$233,MATCH('Factor de Ajuste'!$B12,'INPP base jul 2019'!$B$9:$B$235,0),MATCH('Factor de Ajuste'!J$10,'INPP base jul 2019'!$C$8:$N$8,0)),5),5),"")</f>
        <v>78.832570000000004</v>
      </c>
      <c r="K12" s="163">
        <f>IFERROR(TRUNC(ROUND(INDEX('INPP base jul 2019'!$C$9:$N$233,MATCH('Factor de Ajuste'!$B12,'INPP base jul 2019'!$B$9:$B$235,0),MATCH('Factor de Ajuste'!K$10,'INPP base jul 2019'!$C$8:$N$8,0)),5),5),"")</f>
        <v>76.632289999999998</v>
      </c>
      <c r="L12" s="163">
        <f>IFERROR(TRUNC(ROUND(INDEX('INPP base jul 2019'!$C$9:$N$233,MATCH('Factor de Ajuste'!$B12,'INPP base jul 2019'!$B$9:$B$235,0),MATCH('Factor de Ajuste'!L$10,'INPP base jul 2019'!$C$8:$N$8,0)),5),5),"")</f>
        <v>76.599620000000002</v>
      </c>
      <c r="M12" s="163">
        <f>IFERROR(TRUNC(ROUND(INDEX('INPP base jul 2019'!$C$9:$N$233,MATCH('Factor de Ajuste'!$B12,'INPP base jul 2019'!$B$9:$B$235,0),MATCH('Factor de Ajuste'!M$10,'INPP base jul 2019'!$C$8:$N$8,0)),5),5),"")</f>
        <v>80.695480000000003</v>
      </c>
      <c r="N12" s="163">
        <f>IFERROR(TRUNC(ROUND(INDEX('INPP base jul 2019'!$C$9:$N$233,MATCH('Factor de Ajuste'!$B12,'INPP base jul 2019'!$B$9:$B$235,0),MATCH('Factor de Ajuste'!N$10,'INPP base jul 2019'!$C$8:$N$8,0)),5),5),"")</f>
        <v>79.502560000000003</v>
      </c>
      <c r="O12" s="163">
        <f t="shared" ref="O12:O75" si="0">ROUND(SUMPRODUCT($C$8:$N$8,$C12:$N12),5)</f>
        <v>77.2333</v>
      </c>
      <c r="P12" s="164"/>
      <c r="S12" s="166"/>
      <c r="T12" s="167"/>
    </row>
    <row r="13" spans="1:70" s="165" customFormat="1" x14ac:dyDescent="0.3">
      <c r="A13" s="162"/>
      <c r="B13" s="136">
        <v>42064</v>
      </c>
      <c r="C13" s="163">
        <f>IFERROR(TRUNC(ROUND(INDEX('INPP base jul 2019'!$C$9:$N$233,MATCH('Factor de Ajuste'!$B13,'INPP base jul 2019'!$B$9:$B$235,0),MATCH('Factor de Ajuste'!C$10,'INPP base jul 2019'!$C$8:$N$8,0)),5),5),"")</f>
        <v>74.703460000000007</v>
      </c>
      <c r="D13" s="163">
        <f>IFERROR(TRUNC(ROUND(INDEX('INPP base jul 2019'!$C$9:$N$233,MATCH('Factor de Ajuste'!$B13,'INPP base jul 2019'!$B$9:$B$235,0),MATCH('Factor de Ajuste'!D$10,'INPP base jul 2019'!$C$8:$N$8,0)),5),5),"")</f>
        <v>76.516040000000004</v>
      </c>
      <c r="E13" s="163">
        <f>IFERROR(TRUNC(ROUND(INDEX('INPP base jul 2019'!$C$9:$N$233,MATCH('Factor de Ajuste'!$B13,'INPP base jul 2019'!$B$9:$B$235,0),MATCH('Factor de Ajuste'!E$10,'INPP base jul 2019'!$C$8:$N$8,0)),5),5),"")</f>
        <v>76.616129999999998</v>
      </c>
      <c r="F13" s="163">
        <f>IFERROR(TRUNC(ROUND(INDEX('INPP base jul 2019'!$C$9:$N$233,MATCH('Factor de Ajuste'!$B13,'INPP base jul 2019'!$B$9:$B$235,0),MATCH('Factor de Ajuste'!F$10,'INPP base jul 2019'!$C$8:$N$8,0)),5),5),"")</f>
        <v>76.402889999999999</v>
      </c>
      <c r="G13" s="163">
        <f>IFERROR(TRUNC(ROUND(INDEX('INPP base jul 2019'!$C$9:$N$233,MATCH('Factor de Ajuste'!$B13,'INPP base jul 2019'!$B$9:$B$235,0),MATCH('Factor de Ajuste'!G$10,'INPP base jul 2019'!$C$8:$N$8,0)),5),5),"")</f>
        <v>78.916229999999999</v>
      </c>
      <c r="H13" s="163">
        <f>IFERROR(TRUNC(ROUND(INDEX('INPP base jul 2019'!$C$9:$N$233,MATCH('Factor de Ajuste'!$B13,'INPP base jul 2019'!$B$9:$B$235,0),MATCH('Factor de Ajuste'!H$10,'INPP base jul 2019'!$C$8:$N$8,0)),5),5),"")</f>
        <v>72.310130000000001</v>
      </c>
      <c r="I13" s="163">
        <f>IFERROR(TRUNC(ROUND(INDEX('INPP base jul 2019'!$C$9:$N$233,MATCH('Factor de Ajuste'!$B13,'INPP base jul 2019'!$B$9:$B$235,0),MATCH('Factor de Ajuste'!I$10,'INPP base jul 2019'!$C$8:$N$8,0)),5),5),"")</f>
        <v>75.859809999999996</v>
      </c>
      <c r="J13" s="163">
        <f>IFERROR(TRUNC(ROUND(INDEX('INPP base jul 2019'!$C$9:$N$233,MATCH('Factor de Ajuste'!$B13,'INPP base jul 2019'!$B$9:$B$235,0),MATCH('Factor de Ajuste'!J$10,'INPP base jul 2019'!$C$8:$N$8,0)),5),5),"")</f>
        <v>80.046449999999993</v>
      </c>
      <c r="K13" s="163">
        <f>IFERROR(TRUNC(ROUND(INDEX('INPP base jul 2019'!$C$9:$N$233,MATCH('Factor de Ajuste'!$B13,'INPP base jul 2019'!$B$9:$B$235,0),MATCH('Factor de Ajuste'!K$10,'INPP base jul 2019'!$C$8:$N$8,0)),5),5),"")</f>
        <v>77.892830000000004</v>
      </c>
      <c r="L13" s="163">
        <f>IFERROR(TRUNC(ROUND(INDEX('INPP base jul 2019'!$C$9:$N$233,MATCH('Factor de Ajuste'!$B13,'INPP base jul 2019'!$B$9:$B$235,0),MATCH('Factor de Ajuste'!L$10,'INPP base jul 2019'!$C$8:$N$8,0)),5),5),"")</f>
        <v>77.642669999999995</v>
      </c>
      <c r="M13" s="163">
        <f>IFERROR(TRUNC(ROUND(INDEX('INPP base jul 2019'!$C$9:$N$233,MATCH('Factor de Ajuste'!$B13,'INPP base jul 2019'!$B$9:$B$235,0),MATCH('Factor de Ajuste'!M$10,'INPP base jul 2019'!$C$8:$N$8,0)),5),5),"")</f>
        <v>81.548289999999994</v>
      </c>
      <c r="N13" s="163">
        <f>IFERROR(TRUNC(ROUND(INDEX('INPP base jul 2019'!$C$9:$N$233,MATCH('Factor de Ajuste'!$B13,'INPP base jul 2019'!$B$9:$B$235,0),MATCH('Factor de Ajuste'!N$10,'INPP base jul 2019'!$C$8:$N$8,0)),5),5),"")</f>
        <v>80.120609999999999</v>
      </c>
      <c r="O13" s="163">
        <f t="shared" si="0"/>
        <v>77.797880000000006</v>
      </c>
      <c r="P13" s="164"/>
      <c r="S13" s="166"/>
      <c r="T13" s="167"/>
    </row>
    <row r="14" spans="1:70" s="165" customFormat="1" x14ac:dyDescent="0.3">
      <c r="A14" s="162"/>
      <c r="B14" s="136">
        <v>42095</v>
      </c>
      <c r="C14" s="163">
        <f>IFERROR(TRUNC(ROUND(INDEX('INPP base jul 2019'!$C$9:$N$233,MATCH('Factor de Ajuste'!$B14,'INPP base jul 2019'!$B$9:$B$235,0),MATCH('Factor de Ajuste'!C$10,'INPP base jul 2019'!$C$8:$N$8,0)),5),5),"")</f>
        <v>74.86036</v>
      </c>
      <c r="D14" s="163">
        <f>IFERROR(TRUNC(ROUND(INDEX('INPP base jul 2019'!$C$9:$N$233,MATCH('Factor de Ajuste'!$B14,'INPP base jul 2019'!$B$9:$B$235,0),MATCH('Factor de Ajuste'!D$10,'INPP base jul 2019'!$C$8:$N$8,0)),5),5),"")</f>
        <v>76.822980000000001</v>
      </c>
      <c r="E14" s="163">
        <f>IFERROR(TRUNC(ROUND(INDEX('INPP base jul 2019'!$C$9:$N$233,MATCH('Factor de Ajuste'!$B14,'INPP base jul 2019'!$B$9:$B$235,0),MATCH('Factor de Ajuste'!E$10,'INPP base jul 2019'!$C$8:$N$8,0)),5),5),"")</f>
        <v>77.434529999999995</v>
      </c>
      <c r="F14" s="163">
        <f>IFERROR(TRUNC(ROUND(INDEX('INPP base jul 2019'!$C$9:$N$233,MATCH('Factor de Ajuste'!$B14,'INPP base jul 2019'!$B$9:$B$235,0),MATCH('Factor de Ajuste'!F$10,'INPP base jul 2019'!$C$8:$N$8,0)),5),5),"")</f>
        <v>76.457530000000006</v>
      </c>
      <c r="G14" s="163">
        <f>IFERROR(TRUNC(ROUND(INDEX('INPP base jul 2019'!$C$9:$N$233,MATCH('Factor de Ajuste'!$B14,'INPP base jul 2019'!$B$9:$B$235,0),MATCH('Factor de Ajuste'!G$10,'INPP base jul 2019'!$C$8:$N$8,0)),5),5),"")</f>
        <v>79.419330000000002</v>
      </c>
      <c r="H14" s="163">
        <f>IFERROR(TRUNC(ROUND(INDEX('INPP base jul 2019'!$C$9:$N$233,MATCH('Factor de Ajuste'!$B14,'INPP base jul 2019'!$B$9:$B$235,0),MATCH('Factor de Ajuste'!H$10,'INPP base jul 2019'!$C$8:$N$8,0)),5),5),"")</f>
        <v>72.102459999999994</v>
      </c>
      <c r="I14" s="163">
        <f>IFERROR(TRUNC(ROUND(INDEX('INPP base jul 2019'!$C$9:$N$233,MATCH('Factor de Ajuste'!$B14,'INPP base jul 2019'!$B$9:$B$235,0),MATCH('Factor de Ajuste'!I$10,'INPP base jul 2019'!$C$8:$N$8,0)),5),5),"")</f>
        <v>76.048929999999999</v>
      </c>
      <c r="J14" s="163">
        <f>IFERROR(TRUNC(ROUND(INDEX('INPP base jul 2019'!$C$9:$N$233,MATCH('Factor de Ajuste'!$B14,'INPP base jul 2019'!$B$9:$B$235,0),MATCH('Factor de Ajuste'!J$10,'INPP base jul 2019'!$C$8:$N$8,0)),5),5),"")</f>
        <v>80.349100000000007</v>
      </c>
      <c r="K14" s="163">
        <f>IFERROR(TRUNC(ROUND(INDEX('INPP base jul 2019'!$C$9:$N$233,MATCH('Factor de Ajuste'!$B14,'INPP base jul 2019'!$B$9:$B$235,0),MATCH('Factor de Ajuste'!K$10,'INPP base jul 2019'!$C$8:$N$8,0)),5),5),"")</f>
        <v>78.156639999999996</v>
      </c>
      <c r="L14" s="163">
        <f>IFERROR(TRUNC(ROUND(INDEX('INPP base jul 2019'!$C$9:$N$233,MATCH('Factor de Ajuste'!$B14,'INPP base jul 2019'!$B$9:$B$235,0),MATCH('Factor de Ajuste'!L$10,'INPP base jul 2019'!$C$8:$N$8,0)),5),5),"")</f>
        <v>77.752560000000003</v>
      </c>
      <c r="M14" s="163">
        <f>IFERROR(TRUNC(ROUND(INDEX('INPP base jul 2019'!$C$9:$N$233,MATCH('Factor de Ajuste'!$B14,'INPP base jul 2019'!$B$9:$B$235,0),MATCH('Factor de Ajuste'!M$10,'INPP base jul 2019'!$C$8:$N$8,0)),5),5),"")</f>
        <v>81.766490000000005</v>
      </c>
      <c r="N14" s="163">
        <f>IFERROR(TRUNC(ROUND(INDEX('INPP base jul 2019'!$C$9:$N$233,MATCH('Factor de Ajuste'!$B14,'INPP base jul 2019'!$B$9:$B$235,0),MATCH('Factor de Ajuste'!N$10,'INPP base jul 2019'!$C$8:$N$8,0)),5),5),"")</f>
        <v>80.272760000000005</v>
      </c>
      <c r="O14" s="163">
        <f t="shared" si="0"/>
        <v>78.023079999999993</v>
      </c>
      <c r="P14" s="163">
        <f>ROUND(O12/O11,5)</f>
        <v>1.00688</v>
      </c>
      <c r="Q14" s="166"/>
      <c r="R14" s="168"/>
      <c r="S14" s="169"/>
      <c r="T14" s="167"/>
    </row>
    <row r="15" spans="1:70" s="165" customFormat="1" x14ac:dyDescent="0.3">
      <c r="A15" s="162"/>
      <c r="B15" s="136">
        <v>42125</v>
      </c>
      <c r="C15" s="163">
        <f>IFERROR(TRUNC(ROUND(INDEX('INPP base jul 2019'!$C$9:$N$233,MATCH('Factor de Ajuste'!$B15,'INPP base jul 2019'!$B$9:$B$235,0),MATCH('Factor de Ajuste'!C$10,'INPP base jul 2019'!$C$8:$N$8,0)),5),5),"")</f>
        <v>75.155240000000006</v>
      </c>
      <c r="D15" s="163">
        <f>IFERROR(TRUNC(ROUND(INDEX('INPP base jul 2019'!$C$9:$N$233,MATCH('Factor de Ajuste'!$B15,'INPP base jul 2019'!$B$9:$B$235,0),MATCH('Factor de Ajuste'!D$10,'INPP base jul 2019'!$C$8:$N$8,0)),5),5),"")</f>
        <v>76.98939</v>
      </c>
      <c r="E15" s="163">
        <f>IFERROR(TRUNC(ROUND(INDEX('INPP base jul 2019'!$C$9:$N$233,MATCH('Factor de Ajuste'!$B15,'INPP base jul 2019'!$B$9:$B$235,0),MATCH('Factor de Ajuste'!E$10,'INPP base jul 2019'!$C$8:$N$8,0)),5),5),"")</f>
        <v>78.086489999999998</v>
      </c>
      <c r="F15" s="163">
        <f>IFERROR(TRUNC(ROUND(INDEX('INPP base jul 2019'!$C$9:$N$233,MATCH('Factor de Ajuste'!$B15,'INPP base jul 2019'!$B$9:$B$235,0),MATCH('Factor de Ajuste'!F$10,'INPP base jul 2019'!$C$8:$N$8,0)),5),5),"")</f>
        <v>76.479280000000003</v>
      </c>
      <c r="G15" s="163">
        <f>IFERROR(TRUNC(ROUND(INDEX('INPP base jul 2019'!$C$9:$N$233,MATCH('Factor de Ajuste'!$B15,'INPP base jul 2019'!$B$9:$B$235,0),MATCH('Factor de Ajuste'!G$10,'INPP base jul 2019'!$C$8:$N$8,0)),5),5),"")</f>
        <v>79.763649999999998</v>
      </c>
      <c r="H15" s="163">
        <f>IFERROR(TRUNC(ROUND(INDEX('INPP base jul 2019'!$C$9:$N$233,MATCH('Factor de Ajuste'!$B15,'INPP base jul 2019'!$B$9:$B$235,0),MATCH('Factor de Ajuste'!H$10,'INPP base jul 2019'!$C$8:$N$8,0)),5),5),"")</f>
        <v>72.124049999999997</v>
      </c>
      <c r="I15" s="163">
        <f>IFERROR(TRUNC(ROUND(INDEX('INPP base jul 2019'!$C$9:$N$233,MATCH('Factor de Ajuste'!$B15,'INPP base jul 2019'!$B$9:$B$235,0),MATCH('Factor de Ajuste'!I$10,'INPP base jul 2019'!$C$8:$N$8,0)),5),5),"")</f>
        <v>76.09769</v>
      </c>
      <c r="J15" s="163">
        <f>IFERROR(TRUNC(ROUND(INDEX('INPP base jul 2019'!$C$9:$N$233,MATCH('Factor de Ajuste'!$B15,'INPP base jul 2019'!$B$9:$B$235,0),MATCH('Factor de Ajuste'!J$10,'INPP base jul 2019'!$C$8:$N$8,0)),5),5),"")</f>
        <v>80.280699999999996</v>
      </c>
      <c r="K15" s="163">
        <f>IFERROR(TRUNC(ROUND(INDEX('INPP base jul 2019'!$C$9:$N$233,MATCH('Factor de Ajuste'!$B15,'INPP base jul 2019'!$B$9:$B$235,0),MATCH('Factor de Ajuste'!K$10,'INPP base jul 2019'!$C$8:$N$8,0)),5),5),"")</f>
        <v>78.359359999999995</v>
      </c>
      <c r="L15" s="163">
        <f>IFERROR(TRUNC(ROUND(INDEX('INPP base jul 2019'!$C$9:$N$233,MATCH('Factor de Ajuste'!$B15,'INPP base jul 2019'!$B$9:$B$235,0),MATCH('Factor de Ajuste'!L$10,'INPP base jul 2019'!$C$8:$N$8,0)),5),5),"")</f>
        <v>77.925079999999994</v>
      </c>
      <c r="M15" s="163">
        <f>IFERROR(TRUNC(ROUND(INDEX('INPP base jul 2019'!$C$9:$N$233,MATCH('Factor de Ajuste'!$B15,'INPP base jul 2019'!$B$9:$B$235,0),MATCH('Factor de Ajuste'!M$10,'INPP base jul 2019'!$C$8:$N$8,0)),5),5),"")</f>
        <v>81.867249999999999</v>
      </c>
      <c r="N15" s="163">
        <f>IFERROR(TRUNC(ROUND(INDEX('INPP base jul 2019'!$C$9:$N$233,MATCH('Factor de Ajuste'!$B15,'INPP base jul 2019'!$B$9:$B$235,0),MATCH('Factor de Ajuste'!N$10,'INPP base jul 2019'!$C$8:$N$8,0)),5),5),"")</f>
        <v>80.333299999999994</v>
      </c>
      <c r="O15" s="163">
        <f t="shared" si="0"/>
        <v>78.215590000000006</v>
      </c>
      <c r="P15" s="163">
        <f t="shared" ref="P15:P76" si="1">ROUND(O13/O12,5)</f>
        <v>1.0073099999999999</v>
      </c>
      <c r="Q15" s="166"/>
      <c r="R15" s="168"/>
      <c r="S15" s="169"/>
      <c r="T15" s="167"/>
    </row>
    <row r="16" spans="1:70" s="165" customFormat="1" x14ac:dyDescent="0.3">
      <c r="A16" s="162"/>
      <c r="B16" s="136">
        <v>42156</v>
      </c>
      <c r="C16" s="163">
        <f>IFERROR(TRUNC(ROUND(INDEX('INPP base jul 2019'!$C$9:$N$233,MATCH('Factor de Ajuste'!$B16,'INPP base jul 2019'!$B$9:$B$235,0),MATCH('Factor de Ajuste'!C$10,'INPP base jul 2019'!$C$8:$N$8,0)),5),5),"")</f>
        <v>75.373320000000007</v>
      </c>
      <c r="D16" s="163">
        <f>IFERROR(TRUNC(ROUND(INDEX('INPP base jul 2019'!$C$9:$N$233,MATCH('Factor de Ajuste'!$B16,'INPP base jul 2019'!$B$9:$B$235,0),MATCH('Factor de Ajuste'!D$10,'INPP base jul 2019'!$C$8:$N$8,0)),5),5),"")</f>
        <v>77.337329999999994</v>
      </c>
      <c r="E16" s="163">
        <f>IFERROR(TRUNC(ROUND(INDEX('INPP base jul 2019'!$C$9:$N$233,MATCH('Factor de Ajuste'!$B16,'INPP base jul 2019'!$B$9:$B$235,0),MATCH('Factor de Ajuste'!E$10,'INPP base jul 2019'!$C$8:$N$8,0)),5),5),"")</f>
        <v>78.817210000000003</v>
      </c>
      <c r="F16" s="163">
        <f>IFERROR(TRUNC(ROUND(INDEX('INPP base jul 2019'!$C$9:$N$233,MATCH('Factor de Ajuste'!$B16,'INPP base jul 2019'!$B$9:$B$235,0),MATCH('Factor de Ajuste'!F$10,'INPP base jul 2019'!$C$8:$N$8,0)),5),5),"")</f>
        <v>76.826610000000002</v>
      </c>
      <c r="G16" s="163">
        <f>IFERROR(TRUNC(ROUND(INDEX('INPP base jul 2019'!$C$9:$N$233,MATCH('Factor de Ajuste'!$B16,'INPP base jul 2019'!$B$9:$B$235,0),MATCH('Factor de Ajuste'!G$10,'INPP base jul 2019'!$C$8:$N$8,0)),5),5),"")</f>
        <v>80.397509999999997</v>
      </c>
      <c r="H16" s="163">
        <f>IFERROR(TRUNC(ROUND(INDEX('INPP base jul 2019'!$C$9:$N$233,MATCH('Factor de Ajuste'!$B16,'INPP base jul 2019'!$B$9:$B$235,0),MATCH('Factor de Ajuste'!H$10,'INPP base jul 2019'!$C$8:$N$8,0)),5),5),"")</f>
        <v>70.804069999999996</v>
      </c>
      <c r="I16" s="163">
        <f>IFERROR(TRUNC(ROUND(INDEX('INPP base jul 2019'!$C$9:$N$233,MATCH('Factor de Ajuste'!$B16,'INPP base jul 2019'!$B$9:$B$235,0),MATCH('Factor de Ajuste'!I$10,'INPP base jul 2019'!$C$8:$N$8,0)),5),5),"")</f>
        <v>76.413550000000001</v>
      </c>
      <c r="J16" s="163">
        <f>IFERROR(TRUNC(ROUND(INDEX('INPP base jul 2019'!$C$9:$N$233,MATCH('Factor de Ajuste'!$B16,'INPP base jul 2019'!$B$9:$B$235,0),MATCH('Factor de Ajuste'!J$10,'INPP base jul 2019'!$C$8:$N$8,0)),5),5),"")</f>
        <v>80.792839999999998</v>
      </c>
      <c r="K16" s="163">
        <f>IFERROR(TRUNC(ROUND(INDEX('INPP base jul 2019'!$C$9:$N$233,MATCH('Factor de Ajuste'!$B16,'INPP base jul 2019'!$B$9:$B$235,0),MATCH('Factor de Ajuste'!K$10,'INPP base jul 2019'!$C$8:$N$8,0)),5),5),"")</f>
        <v>79.07902</v>
      </c>
      <c r="L16" s="163">
        <f>IFERROR(TRUNC(ROUND(INDEX('INPP base jul 2019'!$C$9:$N$233,MATCH('Factor de Ajuste'!$B16,'INPP base jul 2019'!$B$9:$B$235,0),MATCH('Factor de Ajuste'!L$10,'INPP base jul 2019'!$C$8:$N$8,0)),5),5),"")</f>
        <v>78.351759999999999</v>
      </c>
      <c r="M16" s="163">
        <f>IFERROR(TRUNC(ROUND(INDEX('INPP base jul 2019'!$C$9:$N$233,MATCH('Factor de Ajuste'!$B16,'INPP base jul 2019'!$B$9:$B$235,0),MATCH('Factor de Ajuste'!M$10,'INPP base jul 2019'!$C$8:$N$8,0)),5),5),"")</f>
        <v>82.444450000000003</v>
      </c>
      <c r="N16" s="163">
        <f>IFERROR(TRUNC(ROUND(INDEX('INPP base jul 2019'!$C$9:$N$233,MATCH('Factor de Ajuste'!$B16,'INPP base jul 2019'!$B$9:$B$235,0),MATCH('Factor de Ajuste'!N$10,'INPP base jul 2019'!$C$8:$N$8,0)),5),5),"")</f>
        <v>80.630650000000003</v>
      </c>
      <c r="O16" s="163">
        <f t="shared" si="0"/>
        <v>78.579790000000003</v>
      </c>
      <c r="P16" s="163">
        <f t="shared" si="1"/>
        <v>1.0028900000000001</v>
      </c>
      <c r="Q16" s="166"/>
      <c r="R16" s="168"/>
      <c r="S16" s="169"/>
      <c r="T16" s="167"/>
    </row>
    <row r="17" spans="1:20" s="165" customFormat="1" x14ac:dyDescent="0.3">
      <c r="A17" s="162"/>
      <c r="B17" s="136">
        <v>42186</v>
      </c>
      <c r="C17" s="163">
        <f>IFERROR(TRUNC(ROUND(INDEX('INPP base jul 2019'!$C$9:$N$233,MATCH('Factor de Ajuste'!$B17,'INPP base jul 2019'!$B$9:$B$235,0),MATCH('Factor de Ajuste'!C$10,'INPP base jul 2019'!$C$8:$N$8,0)),5),5),"")</f>
        <v>75.682010000000005</v>
      </c>
      <c r="D17" s="163">
        <f>IFERROR(TRUNC(ROUND(INDEX('INPP base jul 2019'!$C$9:$N$233,MATCH('Factor de Ajuste'!$B17,'INPP base jul 2019'!$B$9:$B$235,0),MATCH('Factor de Ajuste'!D$10,'INPP base jul 2019'!$C$8:$N$8,0)),5),5),"")</f>
        <v>78.185149999999993</v>
      </c>
      <c r="E17" s="163">
        <f>IFERROR(TRUNC(ROUND(INDEX('INPP base jul 2019'!$C$9:$N$233,MATCH('Factor de Ajuste'!$B17,'INPP base jul 2019'!$B$9:$B$235,0),MATCH('Factor de Ajuste'!E$10,'INPP base jul 2019'!$C$8:$N$8,0)),5),5),"")</f>
        <v>79.586950000000002</v>
      </c>
      <c r="F17" s="163">
        <f>IFERROR(TRUNC(ROUND(INDEX('INPP base jul 2019'!$C$9:$N$233,MATCH('Factor de Ajuste'!$B17,'INPP base jul 2019'!$B$9:$B$235,0),MATCH('Factor de Ajuste'!F$10,'INPP base jul 2019'!$C$8:$N$8,0)),5),5),"")</f>
        <v>77.739410000000007</v>
      </c>
      <c r="G17" s="163">
        <f>IFERROR(TRUNC(ROUND(INDEX('INPP base jul 2019'!$C$9:$N$233,MATCH('Factor de Ajuste'!$B17,'INPP base jul 2019'!$B$9:$B$235,0),MATCH('Factor de Ajuste'!G$10,'INPP base jul 2019'!$C$8:$N$8,0)),5),5),"")</f>
        <v>80.720209999999994</v>
      </c>
      <c r="H17" s="163">
        <f>IFERROR(TRUNC(ROUND(INDEX('INPP base jul 2019'!$C$9:$N$233,MATCH('Factor de Ajuste'!$B17,'INPP base jul 2019'!$B$9:$B$235,0),MATCH('Factor de Ajuste'!H$10,'INPP base jul 2019'!$C$8:$N$8,0)),5),5),"")</f>
        <v>70.492850000000004</v>
      </c>
      <c r="I17" s="163">
        <f>IFERROR(TRUNC(ROUND(INDEX('INPP base jul 2019'!$C$9:$N$233,MATCH('Factor de Ajuste'!$B17,'INPP base jul 2019'!$B$9:$B$235,0),MATCH('Factor de Ajuste'!I$10,'INPP base jul 2019'!$C$8:$N$8,0)),5),5),"")</f>
        <v>76.821389999999994</v>
      </c>
      <c r="J17" s="163">
        <f>IFERROR(TRUNC(ROUND(INDEX('INPP base jul 2019'!$C$9:$N$233,MATCH('Factor de Ajuste'!$B17,'INPP base jul 2019'!$B$9:$B$235,0),MATCH('Factor de Ajuste'!J$10,'INPP base jul 2019'!$C$8:$N$8,0)),5),5),"")</f>
        <v>81.681049999999999</v>
      </c>
      <c r="K17" s="163">
        <f>IFERROR(TRUNC(ROUND(INDEX('INPP base jul 2019'!$C$9:$N$233,MATCH('Factor de Ajuste'!$B17,'INPP base jul 2019'!$B$9:$B$235,0),MATCH('Factor de Ajuste'!K$10,'INPP base jul 2019'!$C$8:$N$8,0)),5),5),"")</f>
        <v>80.516480000000001</v>
      </c>
      <c r="L17" s="163">
        <f>IFERROR(TRUNC(ROUND(INDEX('INPP base jul 2019'!$C$9:$N$233,MATCH('Factor de Ajuste'!$B17,'INPP base jul 2019'!$B$9:$B$235,0),MATCH('Factor de Ajuste'!L$10,'INPP base jul 2019'!$C$8:$N$8,0)),5),5),"")</f>
        <v>79.177319999999995</v>
      </c>
      <c r="M17" s="163">
        <f>IFERROR(TRUNC(ROUND(INDEX('INPP base jul 2019'!$C$9:$N$233,MATCH('Factor de Ajuste'!$B17,'INPP base jul 2019'!$B$9:$B$235,0),MATCH('Factor de Ajuste'!M$10,'INPP base jul 2019'!$C$8:$N$8,0)),5),5),"")</f>
        <v>83.582859999999997</v>
      </c>
      <c r="N17" s="163">
        <f>IFERROR(TRUNC(ROUND(INDEX('INPP base jul 2019'!$C$9:$N$233,MATCH('Factor de Ajuste'!$B17,'INPP base jul 2019'!$B$9:$B$235,0),MATCH('Factor de Ajuste'!N$10,'INPP base jul 2019'!$C$8:$N$8,0)),5),5),"")</f>
        <v>81.208879999999994</v>
      </c>
      <c r="O17" s="163">
        <f t="shared" si="0"/>
        <v>79.333740000000006</v>
      </c>
      <c r="P17" s="163">
        <f t="shared" si="1"/>
        <v>1.00247</v>
      </c>
      <c r="Q17" s="166"/>
      <c r="R17" s="168"/>
      <c r="S17" s="169"/>
      <c r="T17" s="167"/>
    </row>
    <row r="18" spans="1:20" s="165" customFormat="1" x14ac:dyDescent="0.3">
      <c r="A18" s="162"/>
      <c r="B18" s="136">
        <v>42217</v>
      </c>
      <c r="C18" s="163">
        <f>IFERROR(TRUNC(ROUND(INDEX('INPP base jul 2019'!$C$9:$N$233,MATCH('Factor de Ajuste'!$B18,'INPP base jul 2019'!$B$9:$B$235,0),MATCH('Factor de Ajuste'!C$10,'INPP base jul 2019'!$C$8:$N$8,0)),5),5),"")</f>
        <v>76.308620000000005</v>
      </c>
      <c r="D18" s="163">
        <f>IFERROR(TRUNC(ROUND(INDEX('INPP base jul 2019'!$C$9:$N$233,MATCH('Factor de Ajuste'!$B18,'INPP base jul 2019'!$B$9:$B$235,0),MATCH('Factor de Ajuste'!D$10,'INPP base jul 2019'!$C$8:$N$8,0)),5),5),"")</f>
        <v>77.401139999999998</v>
      </c>
      <c r="E18" s="163">
        <f>IFERROR(TRUNC(ROUND(INDEX('INPP base jul 2019'!$C$9:$N$233,MATCH('Factor de Ajuste'!$B18,'INPP base jul 2019'!$B$9:$B$235,0),MATCH('Factor de Ajuste'!E$10,'INPP base jul 2019'!$C$8:$N$8,0)),5),5),"")</f>
        <v>81.00085</v>
      </c>
      <c r="F18" s="163">
        <f>IFERROR(TRUNC(ROUND(INDEX('INPP base jul 2019'!$C$9:$N$233,MATCH('Factor de Ajuste'!$B18,'INPP base jul 2019'!$B$9:$B$235,0),MATCH('Factor de Ajuste'!F$10,'INPP base jul 2019'!$C$8:$N$8,0)),5),5),"")</f>
        <v>78.583209999999994</v>
      </c>
      <c r="G18" s="163">
        <f>IFERROR(TRUNC(ROUND(INDEX('INPP base jul 2019'!$C$9:$N$233,MATCH('Factor de Ajuste'!$B18,'INPP base jul 2019'!$B$9:$B$235,0),MATCH('Factor de Ajuste'!G$10,'INPP base jul 2019'!$C$8:$N$8,0)),5),5),"")</f>
        <v>81.504549999999995</v>
      </c>
      <c r="H18" s="163">
        <f>IFERROR(TRUNC(ROUND(INDEX('INPP base jul 2019'!$C$9:$N$233,MATCH('Factor de Ajuste'!$B18,'INPP base jul 2019'!$B$9:$B$235,0),MATCH('Factor de Ajuste'!H$10,'INPP base jul 2019'!$C$8:$N$8,0)),5),5),"")</f>
        <v>71.147319999999993</v>
      </c>
      <c r="I18" s="163">
        <f>IFERROR(TRUNC(ROUND(INDEX('INPP base jul 2019'!$C$9:$N$233,MATCH('Factor de Ajuste'!$B18,'INPP base jul 2019'!$B$9:$B$235,0),MATCH('Factor de Ajuste'!I$10,'INPP base jul 2019'!$C$8:$N$8,0)),5),5),"")</f>
        <v>77.486729999999994</v>
      </c>
      <c r="J18" s="163">
        <f>IFERROR(TRUNC(ROUND(INDEX('INPP base jul 2019'!$C$9:$N$233,MATCH('Factor de Ajuste'!$B18,'INPP base jul 2019'!$B$9:$B$235,0),MATCH('Factor de Ajuste'!J$10,'INPP base jul 2019'!$C$8:$N$8,0)),5),5),"")</f>
        <v>83.207070000000002</v>
      </c>
      <c r="K18" s="163">
        <f>IFERROR(TRUNC(ROUND(INDEX('INPP base jul 2019'!$C$9:$N$233,MATCH('Factor de Ajuste'!$B18,'INPP base jul 2019'!$B$9:$B$235,0),MATCH('Factor de Ajuste'!K$10,'INPP base jul 2019'!$C$8:$N$8,0)),5),5),"")</f>
        <v>81.765450000000001</v>
      </c>
      <c r="L18" s="163">
        <f>IFERROR(TRUNC(ROUND(INDEX('INPP base jul 2019'!$C$9:$N$233,MATCH('Factor de Ajuste'!$B18,'INPP base jul 2019'!$B$9:$B$235,0),MATCH('Factor de Ajuste'!L$10,'INPP base jul 2019'!$C$8:$N$8,0)),5),5),"")</f>
        <v>80.285979999999995</v>
      </c>
      <c r="M18" s="163">
        <f>IFERROR(TRUNC(ROUND(INDEX('INPP base jul 2019'!$C$9:$N$233,MATCH('Factor de Ajuste'!$B18,'INPP base jul 2019'!$B$9:$B$235,0),MATCH('Factor de Ajuste'!M$10,'INPP base jul 2019'!$C$8:$N$8,0)),5),5),"")</f>
        <v>85.158670000000001</v>
      </c>
      <c r="N18" s="163">
        <f>IFERROR(TRUNC(ROUND(INDEX('INPP base jul 2019'!$C$9:$N$233,MATCH('Factor de Ajuste'!$B18,'INPP base jul 2019'!$B$9:$B$235,0),MATCH('Factor de Ajuste'!N$10,'INPP base jul 2019'!$C$8:$N$8,0)),5),5),"")</f>
        <v>82.331010000000006</v>
      </c>
      <c r="O18" s="163">
        <f t="shared" si="0"/>
        <v>80.447640000000007</v>
      </c>
      <c r="P18" s="163">
        <f t="shared" si="1"/>
        <v>1.0046600000000001</v>
      </c>
      <c r="Q18" s="166"/>
      <c r="R18" s="168"/>
      <c r="S18" s="169"/>
      <c r="T18" s="167"/>
    </row>
    <row r="19" spans="1:20" s="165" customFormat="1" x14ac:dyDescent="0.3">
      <c r="A19" s="162"/>
      <c r="B19" s="136">
        <v>42248</v>
      </c>
      <c r="C19" s="163">
        <f>IFERROR(TRUNC(ROUND(INDEX('INPP base jul 2019'!$C$9:$N$233,MATCH('Factor de Ajuste'!$B19,'INPP base jul 2019'!$B$9:$B$235,0),MATCH('Factor de Ajuste'!C$10,'INPP base jul 2019'!$C$8:$N$8,0)),5),5),"")</f>
        <v>76.317189999999997</v>
      </c>
      <c r="D19" s="163">
        <f>IFERROR(TRUNC(ROUND(INDEX('INPP base jul 2019'!$C$9:$N$233,MATCH('Factor de Ajuste'!$B19,'INPP base jul 2019'!$B$9:$B$235,0),MATCH('Factor de Ajuste'!D$10,'INPP base jul 2019'!$C$8:$N$8,0)),5),5),"")</f>
        <v>77.627049999999997</v>
      </c>
      <c r="E19" s="163">
        <f>IFERROR(TRUNC(ROUND(INDEX('INPP base jul 2019'!$C$9:$N$233,MATCH('Factor de Ajuste'!$B19,'INPP base jul 2019'!$B$9:$B$235,0),MATCH('Factor de Ajuste'!E$10,'INPP base jul 2019'!$C$8:$N$8,0)),5),5),"")</f>
        <v>79.704989999999995</v>
      </c>
      <c r="F19" s="163">
        <f>IFERROR(TRUNC(ROUND(INDEX('INPP base jul 2019'!$C$9:$N$233,MATCH('Factor de Ajuste'!$B19,'INPP base jul 2019'!$B$9:$B$235,0),MATCH('Factor de Ajuste'!F$10,'INPP base jul 2019'!$C$8:$N$8,0)),5),5),"")</f>
        <v>79.794560000000004</v>
      </c>
      <c r="G19" s="163">
        <f>IFERROR(TRUNC(ROUND(INDEX('INPP base jul 2019'!$C$9:$N$233,MATCH('Factor de Ajuste'!$B19,'INPP base jul 2019'!$B$9:$B$235,0),MATCH('Factor de Ajuste'!G$10,'INPP base jul 2019'!$C$8:$N$8,0)),5),5),"")</f>
        <v>81.795900000000003</v>
      </c>
      <c r="H19" s="163">
        <f>IFERROR(TRUNC(ROUND(INDEX('INPP base jul 2019'!$C$9:$N$233,MATCH('Factor de Ajuste'!$B19,'INPP base jul 2019'!$B$9:$B$235,0),MATCH('Factor de Ajuste'!H$10,'INPP base jul 2019'!$C$8:$N$8,0)),5),5),"")</f>
        <v>71.935149999999993</v>
      </c>
      <c r="I19" s="163">
        <f>IFERROR(TRUNC(ROUND(INDEX('INPP base jul 2019'!$C$9:$N$233,MATCH('Factor de Ajuste'!$B19,'INPP base jul 2019'!$B$9:$B$235,0),MATCH('Factor de Ajuste'!I$10,'INPP base jul 2019'!$C$8:$N$8,0)),5),5),"")</f>
        <v>78.078699999999998</v>
      </c>
      <c r="J19" s="163">
        <f>IFERROR(TRUNC(ROUND(INDEX('INPP base jul 2019'!$C$9:$N$233,MATCH('Factor de Ajuste'!$B19,'INPP base jul 2019'!$B$9:$B$235,0),MATCH('Factor de Ajuste'!J$10,'INPP base jul 2019'!$C$8:$N$8,0)),5),5),"")</f>
        <v>84.159099999999995</v>
      </c>
      <c r="K19" s="163">
        <f>IFERROR(TRUNC(ROUND(INDEX('INPP base jul 2019'!$C$9:$N$233,MATCH('Factor de Ajuste'!$B19,'INPP base jul 2019'!$B$9:$B$235,0),MATCH('Factor de Ajuste'!K$10,'INPP base jul 2019'!$C$8:$N$8,0)),5),5),"")</f>
        <v>83.143230000000003</v>
      </c>
      <c r="L19" s="163">
        <f>IFERROR(TRUNC(ROUND(INDEX('INPP base jul 2019'!$C$9:$N$233,MATCH('Factor de Ajuste'!$B19,'INPP base jul 2019'!$B$9:$B$235,0),MATCH('Factor de Ajuste'!L$10,'INPP base jul 2019'!$C$8:$N$8,0)),5),5),"")</f>
        <v>80.950249999999997</v>
      </c>
      <c r="M19" s="163">
        <f>IFERROR(TRUNC(ROUND(INDEX('INPP base jul 2019'!$C$9:$N$233,MATCH('Factor de Ajuste'!$B19,'INPP base jul 2019'!$B$9:$B$235,0),MATCH('Factor de Ajuste'!M$10,'INPP base jul 2019'!$C$8:$N$8,0)),5),5),"")</f>
        <v>86.013419999999996</v>
      </c>
      <c r="N19" s="163">
        <f>IFERROR(TRUNC(ROUND(INDEX('INPP base jul 2019'!$C$9:$N$233,MATCH('Factor de Ajuste'!$B19,'INPP base jul 2019'!$B$9:$B$235,0),MATCH('Factor de Ajuste'!N$10,'INPP base jul 2019'!$C$8:$N$8,0)),5),5),"")</f>
        <v>83.029709999999994</v>
      </c>
      <c r="O19" s="163">
        <f t="shared" si="0"/>
        <v>80.956450000000004</v>
      </c>
      <c r="P19" s="163">
        <f t="shared" si="1"/>
        <v>1.00959</v>
      </c>
      <c r="Q19" s="166"/>
      <c r="R19" s="168"/>
      <c r="S19" s="169"/>
      <c r="T19" s="167"/>
    </row>
    <row r="20" spans="1:20" s="165" customFormat="1" x14ac:dyDescent="0.3">
      <c r="A20" s="162"/>
      <c r="B20" s="136">
        <v>42278</v>
      </c>
      <c r="C20" s="163">
        <f>IFERROR(TRUNC(ROUND(INDEX('INPP base jul 2019'!$C$9:$N$233,MATCH('Factor de Ajuste'!$B20,'INPP base jul 2019'!$B$9:$B$235,0),MATCH('Factor de Ajuste'!C$10,'INPP base jul 2019'!$C$8:$N$8,0)),5),5),"")</f>
        <v>76.628050000000002</v>
      </c>
      <c r="D20" s="163">
        <f>IFERROR(TRUNC(ROUND(INDEX('INPP base jul 2019'!$C$9:$N$233,MATCH('Factor de Ajuste'!$B20,'INPP base jul 2019'!$B$9:$B$235,0),MATCH('Factor de Ajuste'!D$10,'INPP base jul 2019'!$C$8:$N$8,0)),5),5),"")</f>
        <v>78.546490000000006</v>
      </c>
      <c r="E20" s="163">
        <f>IFERROR(TRUNC(ROUND(INDEX('INPP base jul 2019'!$C$9:$N$233,MATCH('Factor de Ajuste'!$B20,'INPP base jul 2019'!$B$9:$B$235,0),MATCH('Factor de Ajuste'!E$10,'INPP base jul 2019'!$C$8:$N$8,0)),5),5),"")</f>
        <v>78.880560000000003</v>
      </c>
      <c r="F20" s="163">
        <f>IFERROR(TRUNC(ROUND(INDEX('INPP base jul 2019'!$C$9:$N$233,MATCH('Factor de Ajuste'!$B20,'INPP base jul 2019'!$B$9:$B$235,0),MATCH('Factor de Ajuste'!F$10,'INPP base jul 2019'!$C$8:$N$8,0)),5),5),"")</f>
        <v>79.72672</v>
      </c>
      <c r="G20" s="163">
        <f>IFERROR(TRUNC(ROUND(INDEX('INPP base jul 2019'!$C$9:$N$233,MATCH('Factor de Ajuste'!$B20,'INPP base jul 2019'!$B$9:$B$235,0),MATCH('Factor de Ajuste'!G$10,'INPP base jul 2019'!$C$8:$N$8,0)),5),5),"")</f>
        <v>82.152150000000006</v>
      </c>
      <c r="H20" s="163">
        <f>IFERROR(TRUNC(ROUND(INDEX('INPP base jul 2019'!$C$9:$N$233,MATCH('Factor de Ajuste'!$B20,'INPP base jul 2019'!$B$9:$B$235,0),MATCH('Factor de Ajuste'!H$10,'INPP base jul 2019'!$C$8:$N$8,0)),5),5),"")</f>
        <v>72.819820000000007</v>
      </c>
      <c r="I20" s="163">
        <f>IFERROR(TRUNC(ROUND(INDEX('INPP base jul 2019'!$C$9:$N$233,MATCH('Factor de Ajuste'!$B20,'INPP base jul 2019'!$B$9:$B$235,0),MATCH('Factor de Ajuste'!I$10,'INPP base jul 2019'!$C$8:$N$8,0)),5),5),"")</f>
        <v>78.025009999999995</v>
      </c>
      <c r="J20" s="163">
        <f>IFERROR(TRUNC(ROUND(INDEX('INPP base jul 2019'!$C$9:$N$233,MATCH('Factor de Ajuste'!$B20,'INPP base jul 2019'!$B$9:$B$235,0),MATCH('Factor de Ajuste'!J$10,'INPP base jul 2019'!$C$8:$N$8,0)),5),5),"")</f>
        <v>83.815370000000001</v>
      </c>
      <c r="K20" s="163">
        <f>IFERROR(TRUNC(ROUND(INDEX('INPP base jul 2019'!$C$9:$N$233,MATCH('Factor de Ajuste'!$B20,'INPP base jul 2019'!$B$9:$B$235,0),MATCH('Factor de Ajuste'!K$10,'INPP base jul 2019'!$C$8:$N$8,0)),5),5),"")</f>
        <v>83.585179999999994</v>
      </c>
      <c r="L20" s="163">
        <f>IFERROR(TRUNC(ROUND(INDEX('INPP base jul 2019'!$C$9:$N$233,MATCH('Factor de Ajuste'!$B20,'INPP base jul 2019'!$B$9:$B$235,0),MATCH('Factor de Ajuste'!L$10,'INPP base jul 2019'!$C$8:$N$8,0)),5),5),"")</f>
        <v>80.773529999999994</v>
      </c>
      <c r="M20" s="163">
        <f>IFERROR(TRUNC(ROUND(INDEX('INPP base jul 2019'!$C$9:$N$233,MATCH('Factor de Ajuste'!$B20,'INPP base jul 2019'!$B$9:$B$235,0),MATCH('Factor de Ajuste'!M$10,'INPP base jul 2019'!$C$8:$N$8,0)),5),5),"")</f>
        <v>85.465670000000003</v>
      </c>
      <c r="N20" s="163">
        <f>IFERROR(TRUNC(ROUND(INDEX('INPP base jul 2019'!$C$9:$N$233,MATCH('Factor de Ajuste'!$B20,'INPP base jul 2019'!$B$9:$B$235,0),MATCH('Factor de Ajuste'!N$10,'INPP base jul 2019'!$C$8:$N$8,0)),5),5),"")</f>
        <v>83.188890000000001</v>
      </c>
      <c r="O20" s="163">
        <f t="shared" si="0"/>
        <v>80.885260000000002</v>
      </c>
      <c r="P20" s="163">
        <f t="shared" si="1"/>
        <v>1.0140400000000001</v>
      </c>
      <c r="Q20" s="166"/>
      <c r="R20" s="168"/>
      <c r="S20" s="169"/>
      <c r="T20" s="167"/>
    </row>
    <row r="21" spans="1:20" s="165" customFormat="1" x14ac:dyDescent="0.3">
      <c r="A21" s="162"/>
      <c r="B21" s="136">
        <v>42309</v>
      </c>
      <c r="C21" s="163">
        <f>IFERROR(TRUNC(ROUND(INDEX('INPP base jul 2019'!$C$9:$N$233,MATCH('Factor de Ajuste'!$B21,'INPP base jul 2019'!$B$9:$B$235,0),MATCH('Factor de Ajuste'!C$10,'INPP base jul 2019'!$C$8:$N$8,0)),5),5),"")</f>
        <v>76.651790000000005</v>
      </c>
      <c r="D21" s="163">
        <f>IFERROR(TRUNC(ROUND(INDEX('INPP base jul 2019'!$C$9:$N$233,MATCH('Factor de Ajuste'!$B21,'INPP base jul 2019'!$B$9:$B$235,0),MATCH('Factor de Ajuste'!D$10,'INPP base jul 2019'!$C$8:$N$8,0)),5),5),"")</f>
        <v>78.729209999999995</v>
      </c>
      <c r="E21" s="163">
        <f>IFERROR(TRUNC(ROUND(INDEX('INPP base jul 2019'!$C$9:$N$233,MATCH('Factor de Ajuste'!$B21,'INPP base jul 2019'!$B$9:$B$235,0),MATCH('Factor de Ajuste'!E$10,'INPP base jul 2019'!$C$8:$N$8,0)),5),5),"")</f>
        <v>78.28143</v>
      </c>
      <c r="F21" s="163">
        <f>IFERROR(TRUNC(ROUND(INDEX('INPP base jul 2019'!$C$9:$N$233,MATCH('Factor de Ajuste'!$B21,'INPP base jul 2019'!$B$9:$B$235,0),MATCH('Factor de Ajuste'!F$10,'INPP base jul 2019'!$C$8:$N$8,0)),5),5),"")</f>
        <v>79.644379999999998</v>
      </c>
      <c r="G21" s="163">
        <f>IFERROR(TRUNC(ROUND(INDEX('INPP base jul 2019'!$C$9:$N$233,MATCH('Factor de Ajuste'!$B21,'INPP base jul 2019'!$B$9:$B$235,0),MATCH('Factor de Ajuste'!G$10,'INPP base jul 2019'!$C$8:$N$8,0)),5),5),"")</f>
        <v>82.434460000000001</v>
      </c>
      <c r="H21" s="163">
        <f>IFERROR(TRUNC(ROUND(INDEX('INPP base jul 2019'!$C$9:$N$233,MATCH('Factor de Ajuste'!$B21,'INPP base jul 2019'!$B$9:$B$235,0),MATCH('Factor de Ajuste'!H$10,'INPP base jul 2019'!$C$8:$N$8,0)),5),5),"")</f>
        <v>71.654790000000006</v>
      </c>
      <c r="I21" s="163">
        <f>IFERROR(TRUNC(ROUND(INDEX('INPP base jul 2019'!$C$9:$N$233,MATCH('Factor de Ajuste'!$B21,'INPP base jul 2019'!$B$9:$B$235,0),MATCH('Factor de Ajuste'!I$10,'INPP base jul 2019'!$C$8:$N$8,0)),5),5),"")</f>
        <v>78.785139999999998</v>
      </c>
      <c r="J21" s="163">
        <f>IFERROR(TRUNC(ROUND(INDEX('INPP base jul 2019'!$C$9:$N$233,MATCH('Factor de Ajuste'!$B21,'INPP base jul 2019'!$B$9:$B$235,0),MATCH('Factor de Ajuste'!J$10,'INPP base jul 2019'!$C$8:$N$8,0)),5),5),"")</f>
        <v>83.86815</v>
      </c>
      <c r="K21" s="163">
        <f>IFERROR(TRUNC(ROUND(INDEX('INPP base jul 2019'!$C$9:$N$233,MATCH('Factor de Ajuste'!$B21,'INPP base jul 2019'!$B$9:$B$235,0),MATCH('Factor de Ajuste'!K$10,'INPP base jul 2019'!$C$8:$N$8,0)),5),5),"")</f>
        <v>83.732830000000007</v>
      </c>
      <c r="L21" s="163">
        <f>IFERROR(TRUNC(ROUND(INDEX('INPP base jul 2019'!$C$9:$N$233,MATCH('Factor de Ajuste'!$B21,'INPP base jul 2019'!$B$9:$B$235,0),MATCH('Factor de Ajuste'!L$10,'INPP base jul 2019'!$C$8:$N$8,0)),5),5),"")</f>
        <v>80.851339999999993</v>
      </c>
      <c r="M21" s="163">
        <f>IFERROR(TRUNC(ROUND(INDEX('INPP base jul 2019'!$C$9:$N$233,MATCH('Factor de Ajuste'!$B21,'INPP base jul 2019'!$B$9:$B$235,0),MATCH('Factor de Ajuste'!M$10,'INPP base jul 2019'!$C$8:$N$8,0)),5),5),"")</f>
        <v>85.551460000000006</v>
      </c>
      <c r="N21" s="163">
        <f>IFERROR(TRUNC(ROUND(INDEX('INPP base jul 2019'!$C$9:$N$233,MATCH('Factor de Ajuste'!$B21,'INPP base jul 2019'!$B$9:$B$235,0),MATCH('Factor de Ajuste'!N$10,'INPP base jul 2019'!$C$8:$N$8,0)),5),5),"")</f>
        <v>83.330479999999994</v>
      </c>
      <c r="O21" s="163">
        <f t="shared" si="0"/>
        <v>80.857200000000006</v>
      </c>
      <c r="P21" s="163">
        <f t="shared" si="1"/>
        <v>1.0063200000000001</v>
      </c>
      <c r="Q21" s="166"/>
      <c r="R21" s="168"/>
      <c r="S21" s="169"/>
      <c r="T21" s="167"/>
    </row>
    <row r="22" spans="1:20" s="165" customFormat="1" x14ac:dyDescent="0.3">
      <c r="A22" s="162"/>
      <c r="B22" s="136">
        <v>42339</v>
      </c>
      <c r="C22" s="163">
        <f>IFERROR(TRUNC(ROUND(INDEX('INPP base jul 2019'!$C$9:$N$233,MATCH('Factor de Ajuste'!$B22,'INPP base jul 2019'!$B$9:$B$235,0),MATCH('Factor de Ajuste'!C$10,'INPP base jul 2019'!$C$8:$N$8,0)),5),5),"")</f>
        <v>76.602220000000003</v>
      </c>
      <c r="D22" s="163">
        <f>IFERROR(TRUNC(ROUND(INDEX('INPP base jul 2019'!$C$9:$N$233,MATCH('Factor de Ajuste'!$B22,'INPP base jul 2019'!$B$9:$B$235,0),MATCH('Factor de Ajuste'!D$10,'INPP base jul 2019'!$C$8:$N$8,0)),5),5),"")</f>
        <v>78.719329999999999</v>
      </c>
      <c r="E22" s="163">
        <f>IFERROR(TRUNC(ROUND(INDEX('INPP base jul 2019'!$C$9:$N$233,MATCH('Factor de Ajuste'!$B22,'INPP base jul 2019'!$B$9:$B$235,0),MATCH('Factor de Ajuste'!E$10,'INPP base jul 2019'!$C$8:$N$8,0)),5),5),"")</f>
        <v>78.851479999999995</v>
      </c>
      <c r="F22" s="163">
        <f>IFERROR(TRUNC(ROUND(INDEX('INPP base jul 2019'!$C$9:$N$233,MATCH('Factor de Ajuste'!$B22,'INPP base jul 2019'!$B$9:$B$235,0),MATCH('Factor de Ajuste'!F$10,'INPP base jul 2019'!$C$8:$N$8,0)),5),5),"")</f>
        <v>80.180359999999993</v>
      </c>
      <c r="G22" s="163">
        <f>IFERROR(TRUNC(ROUND(INDEX('INPP base jul 2019'!$C$9:$N$233,MATCH('Factor de Ajuste'!$B22,'INPP base jul 2019'!$B$9:$B$235,0),MATCH('Factor de Ajuste'!G$10,'INPP base jul 2019'!$C$8:$N$8,0)),5),5),"")</f>
        <v>82.327550000000002</v>
      </c>
      <c r="H22" s="163">
        <f>IFERROR(TRUNC(ROUND(INDEX('INPP base jul 2019'!$C$9:$N$233,MATCH('Factor de Ajuste'!$B22,'INPP base jul 2019'!$B$9:$B$235,0),MATCH('Factor de Ajuste'!H$10,'INPP base jul 2019'!$C$8:$N$8,0)),5),5),"")</f>
        <v>71.148399999999995</v>
      </c>
      <c r="I22" s="163">
        <f>IFERROR(TRUNC(ROUND(INDEX('INPP base jul 2019'!$C$9:$N$233,MATCH('Factor de Ajuste'!$B22,'INPP base jul 2019'!$B$9:$B$235,0),MATCH('Factor de Ajuste'!I$10,'INPP base jul 2019'!$C$8:$N$8,0)),5),5),"")</f>
        <v>79.169370000000001</v>
      </c>
      <c r="J22" s="163">
        <f>IFERROR(TRUNC(ROUND(INDEX('INPP base jul 2019'!$C$9:$N$233,MATCH('Factor de Ajuste'!$B22,'INPP base jul 2019'!$B$9:$B$235,0),MATCH('Factor de Ajuste'!J$10,'INPP base jul 2019'!$C$8:$N$8,0)),5),5),"")</f>
        <v>84.680890000000005</v>
      </c>
      <c r="K22" s="163">
        <f>IFERROR(TRUNC(ROUND(INDEX('INPP base jul 2019'!$C$9:$N$233,MATCH('Factor de Ajuste'!$B22,'INPP base jul 2019'!$B$9:$B$235,0),MATCH('Factor de Ajuste'!K$10,'INPP base jul 2019'!$C$8:$N$8,0)),5),5),"")</f>
        <v>85.18571</v>
      </c>
      <c r="L22" s="163">
        <f>IFERROR(TRUNC(ROUND(INDEX('INPP base jul 2019'!$C$9:$N$233,MATCH('Factor de Ajuste'!$B22,'INPP base jul 2019'!$B$9:$B$235,0),MATCH('Factor de Ajuste'!L$10,'INPP base jul 2019'!$C$8:$N$8,0)),5),5),"")</f>
        <v>81.394120000000001</v>
      </c>
      <c r="M22" s="163">
        <f>IFERROR(TRUNC(ROUND(INDEX('INPP base jul 2019'!$C$9:$N$233,MATCH('Factor de Ajuste'!$B22,'INPP base jul 2019'!$B$9:$B$235,0),MATCH('Factor de Ajuste'!M$10,'INPP base jul 2019'!$C$8:$N$8,0)),5),5),"")</f>
        <v>86.364750000000001</v>
      </c>
      <c r="N22" s="163">
        <f>IFERROR(TRUNC(ROUND(INDEX('INPP base jul 2019'!$C$9:$N$233,MATCH('Factor de Ajuste'!$B22,'INPP base jul 2019'!$B$9:$B$235,0),MATCH('Factor de Ajuste'!N$10,'INPP base jul 2019'!$C$8:$N$8,0)),5),5),"")</f>
        <v>83.911550000000005</v>
      </c>
      <c r="O22" s="163">
        <f t="shared" si="0"/>
        <v>81.350679999999997</v>
      </c>
      <c r="P22" s="163">
        <f t="shared" si="1"/>
        <v>0.99912000000000001</v>
      </c>
      <c r="Q22" s="166"/>
      <c r="R22" s="168"/>
      <c r="S22" s="169"/>
      <c r="T22" s="167"/>
    </row>
    <row r="23" spans="1:20" s="165" customFormat="1" x14ac:dyDescent="0.3">
      <c r="A23" s="162"/>
      <c r="B23" s="136">
        <v>42370</v>
      </c>
      <c r="C23" s="163">
        <f>IFERROR(TRUNC(ROUND(INDEX('INPP base jul 2019'!$C$9:$N$233,MATCH('Factor de Ajuste'!$B23,'INPP base jul 2019'!$B$9:$B$235,0),MATCH('Factor de Ajuste'!C$10,'INPP base jul 2019'!$C$8:$N$8,0)),5),5),"")</f>
        <v>77.120639999999995</v>
      </c>
      <c r="D23" s="163">
        <f>IFERROR(TRUNC(ROUND(INDEX('INPP base jul 2019'!$C$9:$N$233,MATCH('Factor de Ajuste'!$B23,'INPP base jul 2019'!$B$9:$B$235,0),MATCH('Factor de Ajuste'!D$10,'INPP base jul 2019'!$C$8:$N$8,0)),5),5),"")</f>
        <v>79.847239999999999</v>
      </c>
      <c r="E23" s="163">
        <f>IFERROR(TRUNC(ROUND(INDEX('INPP base jul 2019'!$C$9:$N$233,MATCH('Factor de Ajuste'!$B23,'INPP base jul 2019'!$B$9:$B$235,0),MATCH('Factor de Ajuste'!E$10,'INPP base jul 2019'!$C$8:$N$8,0)),5),5),"")</f>
        <v>80.253159999999994</v>
      </c>
      <c r="F23" s="163">
        <f>IFERROR(TRUNC(ROUND(INDEX('INPP base jul 2019'!$C$9:$N$233,MATCH('Factor de Ajuste'!$B23,'INPP base jul 2019'!$B$9:$B$235,0),MATCH('Factor de Ajuste'!F$10,'INPP base jul 2019'!$C$8:$N$8,0)),5),5),"")</f>
        <v>81.307019999999994</v>
      </c>
      <c r="G23" s="163">
        <f>IFERROR(TRUNC(ROUND(INDEX('INPP base jul 2019'!$C$9:$N$233,MATCH('Factor de Ajuste'!$B23,'INPP base jul 2019'!$B$9:$B$235,0),MATCH('Factor de Ajuste'!G$10,'INPP base jul 2019'!$C$8:$N$8,0)),5),5),"")</f>
        <v>82.865430000000003</v>
      </c>
      <c r="H23" s="163">
        <f>IFERROR(TRUNC(ROUND(INDEX('INPP base jul 2019'!$C$9:$N$233,MATCH('Factor de Ajuste'!$B23,'INPP base jul 2019'!$B$9:$B$235,0),MATCH('Factor de Ajuste'!H$10,'INPP base jul 2019'!$C$8:$N$8,0)),5),5),"")</f>
        <v>72.241370000000003</v>
      </c>
      <c r="I23" s="163">
        <f>IFERROR(TRUNC(ROUND(INDEX('INPP base jul 2019'!$C$9:$N$233,MATCH('Factor de Ajuste'!$B23,'INPP base jul 2019'!$B$9:$B$235,0),MATCH('Factor de Ajuste'!I$10,'INPP base jul 2019'!$C$8:$N$8,0)),5),5),"")</f>
        <v>79.063919999999996</v>
      </c>
      <c r="J23" s="163">
        <f>IFERROR(TRUNC(ROUND(INDEX('INPP base jul 2019'!$C$9:$N$233,MATCH('Factor de Ajuste'!$B23,'INPP base jul 2019'!$B$9:$B$235,0),MATCH('Factor de Ajuste'!J$10,'INPP base jul 2019'!$C$8:$N$8,0)),5),5),"")</f>
        <v>86.969669999999994</v>
      </c>
      <c r="K23" s="163">
        <f>IFERROR(TRUNC(ROUND(INDEX('INPP base jul 2019'!$C$9:$N$233,MATCH('Factor de Ajuste'!$B23,'INPP base jul 2019'!$B$9:$B$235,0),MATCH('Factor de Ajuste'!K$10,'INPP base jul 2019'!$C$8:$N$8,0)),5),5),"")</f>
        <v>87.980189999999993</v>
      </c>
      <c r="L23" s="163">
        <f>IFERROR(TRUNC(ROUND(INDEX('INPP base jul 2019'!$C$9:$N$233,MATCH('Factor de Ajuste'!$B23,'INPP base jul 2019'!$B$9:$B$235,0),MATCH('Factor de Ajuste'!L$10,'INPP base jul 2019'!$C$8:$N$8,0)),5),5),"")</f>
        <v>83.218469999999996</v>
      </c>
      <c r="M23" s="163">
        <f>IFERROR(TRUNC(ROUND(INDEX('INPP base jul 2019'!$C$9:$N$233,MATCH('Factor de Ajuste'!$B23,'INPP base jul 2019'!$B$9:$B$235,0),MATCH('Factor de Ajuste'!M$10,'INPP base jul 2019'!$C$8:$N$8,0)),5),5),"")</f>
        <v>88.331460000000007</v>
      </c>
      <c r="N23" s="163">
        <f>IFERROR(TRUNC(ROUND(INDEX('INPP base jul 2019'!$C$9:$N$233,MATCH('Factor de Ajuste'!$B23,'INPP base jul 2019'!$B$9:$B$235,0),MATCH('Factor de Ajuste'!N$10,'INPP base jul 2019'!$C$8:$N$8,0)),5),5),"")</f>
        <v>85.249470000000002</v>
      </c>
      <c r="O23" s="163">
        <f t="shared" si="0"/>
        <v>82.790099999999995</v>
      </c>
      <c r="P23" s="163">
        <f t="shared" si="1"/>
        <v>0.99965000000000004</v>
      </c>
      <c r="Q23" s="166"/>
      <c r="R23" s="168"/>
      <c r="S23" s="169"/>
      <c r="T23" s="167"/>
    </row>
    <row r="24" spans="1:20" s="165" customFormat="1" x14ac:dyDescent="0.3">
      <c r="A24" s="162"/>
      <c r="B24" s="136">
        <v>42401</v>
      </c>
      <c r="C24" s="163">
        <f>IFERROR(TRUNC(ROUND(INDEX('INPP base jul 2019'!$C$9:$N$233,MATCH('Factor de Ajuste'!$B24,'INPP base jul 2019'!$B$9:$B$235,0),MATCH('Factor de Ajuste'!C$10,'INPP base jul 2019'!$C$8:$N$8,0)),5),5),"")</f>
        <v>77.579040000000006</v>
      </c>
      <c r="D24" s="163">
        <f>IFERROR(TRUNC(ROUND(INDEX('INPP base jul 2019'!$C$9:$N$233,MATCH('Factor de Ajuste'!$B24,'INPP base jul 2019'!$B$9:$B$235,0),MATCH('Factor de Ajuste'!D$10,'INPP base jul 2019'!$C$8:$N$8,0)),5),5),"")</f>
        <v>81.690939999999998</v>
      </c>
      <c r="E24" s="163">
        <f>IFERROR(TRUNC(ROUND(INDEX('INPP base jul 2019'!$C$9:$N$233,MATCH('Factor de Ajuste'!$B24,'INPP base jul 2019'!$B$9:$B$235,0),MATCH('Factor de Ajuste'!E$10,'INPP base jul 2019'!$C$8:$N$8,0)),5),5),"")</f>
        <v>80.255110000000002</v>
      </c>
      <c r="F24" s="163">
        <f>IFERROR(TRUNC(ROUND(INDEX('INPP base jul 2019'!$C$9:$N$233,MATCH('Factor de Ajuste'!$B24,'INPP base jul 2019'!$B$9:$B$235,0),MATCH('Factor de Ajuste'!F$10,'INPP base jul 2019'!$C$8:$N$8,0)),5),5),"")</f>
        <v>82.73554</v>
      </c>
      <c r="G24" s="163">
        <f>IFERROR(TRUNC(ROUND(INDEX('INPP base jul 2019'!$C$9:$N$233,MATCH('Factor de Ajuste'!$B24,'INPP base jul 2019'!$B$9:$B$235,0),MATCH('Factor de Ajuste'!G$10,'INPP base jul 2019'!$C$8:$N$8,0)),5),5),"")</f>
        <v>84.311300000000003</v>
      </c>
      <c r="H24" s="163">
        <f>IFERROR(TRUNC(ROUND(INDEX('INPP base jul 2019'!$C$9:$N$233,MATCH('Factor de Ajuste'!$B24,'INPP base jul 2019'!$B$9:$B$235,0),MATCH('Factor de Ajuste'!H$10,'INPP base jul 2019'!$C$8:$N$8,0)),5),5),"")</f>
        <v>75.317629999999994</v>
      </c>
      <c r="I24" s="163">
        <f>IFERROR(TRUNC(ROUND(INDEX('INPP base jul 2019'!$C$9:$N$233,MATCH('Factor de Ajuste'!$B24,'INPP base jul 2019'!$B$9:$B$235,0),MATCH('Factor de Ajuste'!I$10,'INPP base jul 2019'!$C$8:$N$8,0)),5),5),"")</f>
        <v>80.433809999999994</v>
      </c>
      <c r="J24" s="163">
        <f>IFERROR(TRUNC(ROUND(INDEX('INPP base jul 2019'!$C$9:$N$233,MATCH('Factor de Ajuste'!$B24,'INPP base jul 2019'!$B$9:$B$235,0),MATCH('Factor de Ajuste'!J$10,'INPP base jul 2019'!$C$8:$N$8,0)),5),5),"")</f>
        <v>88.470150000000004</v>
      </c>
      <c r="K24" s="163">
        <f>IFERROR(TRUNC(ROUND(INDEX('INPP base jul 2019'!$C$9:$N$233,MATCH('Factor de Ajuste'!$B24,'INPP base jul 2019'!$B$9:$B$235,0),MATCH('Factor de Ajuste'!K$10,'INPP base jul 2019'!$C$8:$N$8,0)),5),5),"")</f>
        <v>90.02458</v>
      </c>
      <c r="L24" s="163">
        <f>IFERROR(TRUNC(ROUND(INDEX('INPP base jul 2019'!$C$9:$N$233,MATCH('Factor de Ajuste'!$B24,'INPP base jul 2019'!$B$9:$B$235,0),MATCH('Factor de Ajuste'!L$10,'INPP base jul 2019'!$C$8:$N$8,0)),5),5),"")</f>
        <v>84.24736</v>
      </c>
      <c r="M24" s="163">
        <f>IFERROR(TRUNC(ROUND(INDEX('INPP base jul 2019'!$C$9:$N$233,MATCH('Factor de Ajuste'!$B24,'INPP base jul 2019'!$B$9:$B$235,0),MATCH('Factor de Ajuste'!M$10,'INPP base jul 2019'!$C$8:$N$8,0)),5),5),"")</f>
        <v>89.761979999999994</v>
      </c>
      <c r="N24" s="163">
        <f>IFERROR(TRUNC(ROUND(INDEX('INPP base jul 2019'!$C$9:$N$233,MATCH('Factor de Ajuste'!$B24,'INPP base jul 2019'!$B$9:$B$235,0),MATCH('Factor de Ajuste'!N$10,'INPP base jul 2019'!$C$8:$N$8,0)),5),5),"")</f>
        <v>86.397170000000003</v>
      </c>
      <c r="O24" s="163">
        <f t="shared" si="0"/>
        <v>84.020759999999996</v>
      </c>
      <c r="P24" s="163">
        <f t="shared" si="1"/>
        <v>1.0061</v>
      </c>
      <c r="Q24" s="166"/>
      <c r="R24" s="168"/>
      <c r="S24" s="169"/>
      <c r="T24" s="167"/>
    </row>
    <row r="25" spans="1:20" s="165" customFormat="1" x14ac:dyDescent="0.3">
      <c r="A25" s="162"/>
      <c r="B25" s="136">
        <v>42430</v>
      </c>
      <c r="C25" s="163">
        <f>IFERROR(TRUNC(ROUND(INDEX('INPP base jul 2019'!$C$9:$N$233,MATCH('Factor de Ajuste'!$B25,'INPP base jul 2019'!$B$9:$B$235,0),MATCH('Factor de Ajuste'!C$10,'INPP base jul 2019'!$C$8:$N$8,0)),5),5),"")</f>
        <v>78.055149999999998</v>
      </c>
      <c r="D25" s="163">
        <f>IFERROR(TRUNC(ROUND(INDEX('INPP base jul 2019'!$C$9:$N$233,MATCH('Factor de Ajuste'!$B25,'INPP base jul 2019'!$B$9:$B$235,0),MATCH('Factor de Ajuste'!D$10,'INPP base jul 2019'!$C$8:$N$8,0)),5),5),"")</f>
        <v>82.667509999999993</v>
      </c>
      <c r="E25" s="163">
        <f>IFERROR(TRUNC(ROUND(INDEX('INPP base jul 2019'!$C$9:$N$233,MATCH('Factor de Ajuste'!$B25,'INPP base jul 2019'!$B$9:$B$235,0),MATCH('Factor de Ajuste'!E$10,'INPP base jul 2019'!$C$8:$N$8,0)),5),5),"")</f>
        <v>79.867000000000004</v>
      </c>
      <c r="F25" s="163">
        <f>IFERROR(TRUNC(ROUND(INDEX('INPP base jul 2019'!$C$9:$N$233,MATCH('Factor de Ajuste'!$B25,'INPP base jul 2019'!$B$9:$B$235,0),MATCH('Factor de Ajuste'!F$10,'INPP base jul 2019'!$C$8:$N$8,0)),5),5),"")</f>
        <v>82.288719999999998</v>
      </c>
      <c r="G25" s="163">
        <f>IFERROR(TRUNC(ROUND(INDEX('INPP base jul 2019'!$C$9:$N$233,MATCH('Factor de Ajuste'!$B25,'INPP base jul 2019'!$B$9:$B$235,0),MATCH('Factor de Ajuste'!G$10,'INPP base jul 2019'!$C$8:$N$8,0)),5),5),"")</f>
        <v>84.640219999999999</v>
      </c>
      <c r="H25" s="163">
        <f>IFERROR(TRUNC(ROUND(INDEX('INPP base jul 2019'!$C$9:$N$233,MATCH('Factor de Ajuste'!$B25,'INPP base jul 2019'!$B$9:$B$235,0),MATCH('Factor de Ajuste'!H$10,'INPP base jul 2019'!$C$8:$N$8,0)),5),5),"")</f>
        <v>74.730950000000007</v>
      </c>
      <c r="I25" s="163">
        <f>IFERROR(TRUNC(ROUND(INDEX('INPP base jul 2019'!$C$9:$N$233,MATCH('Factor de Ajuste'!$B25,'INPP base jul 2019'!$B$9:$B$235,0),MATCH('Factor de Ajuste'!I$10,'INPP base jul 2019'!$C$8:$N$8,0)),5),5),"")</f>
        <v>79.981589999999997</v>
      </c>
      <c r="J25" s="163">
        <f>IFERROR(TRUNC(ROUND(INDEX('INPP base jul 2019'!$C$9:$N$233,MATCH('Factor de Ajuste'!$B25,'INPP base jul 2019'!$B$9:$B$235,0),MATCH('Factor de Ajuste'!J$10,'INPP base jul 2019'!$C$8:$N$8,0)),5),5),"")</f>
        <v>87.314769999999996</v>
      </c>
      <c r="K25" s="163">
        <f>IFERROR(TRUNC(ROUND(INDEX('INPP base jul 2019'!$C$9:$N$233,MATCH('Factor de Ajuste'!$B25,'INPP base jul 2019'!$B$9:$B$235,0),MATCH('Factor de Ajuste'!K$10,'INPP base jul 2019'!$C$8:$N$8,0)),5),5),"")</f>
        <v>88.207589999999996</v>
      </c>
      <c r="L25" s="163">
        <f>IFERROR(TRUNC(ROUND(INDEX('INPP base jul 2019'!$C$9:$N$233,MATCH('Factor de Ajuste'!$B25,'INPP base jul 2019'!$B$9:$B$235,0),MATCH('Factor de Ajuste'!L$10,'INPP base jul 2019'!$C$8:$N$8,0)),5),5),"")</f>
        <v>82.9148</v>
      </c>
      <c r="M25" s="163">
        <f>IFERROR(TRUNC(ROUND(INDEX('INPP base jul 2019'!$C$9:$N$233,MATCH('Factor de Ajuste'!$B25,'INPP base jul 2019'!$B$9:$B$235,0),MATCH('Factor de Ajuste'!M$10,'INPP base jul 2019'!$C$8:$N$8,0)),5),5),"")</f>
        <v>88.640730000000005</v>
      </c>
      <c r="N25" s="163">
        <f>IFERROR(TRUNC(ROUND(INDEX('INPP base jul 2019'!$C$9:$N$233,MATCH('Factor de Ajuste'!$B25,'INPP base jul 2019'!$B$9:$B$235,0),MATCH('Factor de Ajuste'!N$10,'INPP base jul 2019'!$C$8:$N$8,0)),5),5),"")</f>
        <v>85.423060000000007</v>
      </c>
      <c r="O25" s="163">
        <f t="shared" si="0"/>
        <v>83.391999999999996</v>
      </c>
      <c r="P25" s="163">
        <f t="shared" si="1"/>
        <v>1.01769</v>
      </c>
      <c r="Q25" s="166"/>
      <c r="R25" s="168"/>
      <c r="S25" s="169"/>
      <c r="T25" s="167"/>
    </row>
    <row r="26" spans="1:20" s="165" customFormat="1" x14ac:dyDescent="0.3">
      <c r="A26" s="162"/>
      <c r="B26" s="136">
        <v>42461</v>
      </c>
      <c r="C26" s="163">
        <f>IFERROR(TRUNC(ROUND(INDEX('INPP base jul 2019'!$C$9:$N$233,MATCH('Factor de Ajuste'!$B26,'INPP base jul 2019'!$B$9:$B$235,0),MATCH('Factor de Ajuste'!C$10,'INPP base jul 2019'!$C$8:$N$8,0)),5),5),"")</f>
        <v>78.18777</v>
      </c>
      <c r="D26" s="163">
        <f>IFERROR(TRUNC(ROUND(INDEX('INPP base jul 2019'!$C$9:$N$233,MATCH('Factor de Ajuste'!$B26,'INPP base jul 2019'!$B$9:$B$235,0),MATCH('Factor de Ajuste'!D$10,'INPP base jul 2019'!$C$8:$N$8,0)),5),5),"")</f>
        <v>82.20035</v>
      </c>
      <c r="E26" s="163">
        <f>IFERROR(TRUNC(ROUND(INDEX('INPP base jul 2019'!$C$9:$N$233,MATCH('Factor de Ajuste'!$B26,'INPP base jul 2019'!$B$9:$B$235,0),MATCH('Factor de Ajuste'!E$10,'INPP base jul 2019'!$C$8:$N$8,0)),5),5),"")</f>
        <v>79.040239999999997</v>
      </c>
      <c r="F26" s="163">
        <f>IFERROR(TRUNC(ROUND(INDEX('INPP base jul 2019'!$C$9:$N$233,MATCH('Factor de Ajuste'!$B26,'INPP base jul 2019'!$B$9:$B$235,0),MATCH('Factor de Ajuste'!F$10,'INPP base jul 2019'!$C$8:$N$8,0)),5),5),"")</f>
        <v>82.195710000000005</v>
      </c>
      <c r="G26" s="163">
        <f>IFERROR(TRUNC(ROUND(INDEX('INPP base jul 2019'!$C$9:$N$233,MATCH('Factor de Ajuste'!$B26,'INPP base jul 2019'!$B$9:$B$235,0),MATCH('Factor de Ajuste'!G$10,'INPP base jul 2019'!$C$8:$N$8,0)),5),5),"")</f>
        <v>84.978840000000005</v>
      </c>
      <c r="H26" s="163">
        <f>IFERROR(TRUNC(ROUND(INDEX('INPP base jul 2019'!$C$9:$N$233,MATCH('Factor de Ajuste'!$B26,'INPP base jul 2019'!$B$9:$B$235,0),MATCH('Factor de Ajuste'!H$10,'INPP base jul 2019'!$C$8:$N$8,0)),5),5),"")</f>
        <v>75.269909999999996</v>
      </c>
      <c r="I26" s="163">
        <f>IFERROR(TRUNC(ROUND(INDEX('INPP base jul 2019'!$C$9:$N$233,MATCH('Factor de Ajuste'!$B26,'INPP base jul 2019'!$B$9:$B$235,0),MATCH('Factor de Ajuste'!I$10,'INPP base jul 2019'!$C$8:$N$8,0)),5),5),"")</f>
        <v>79.721279999999993</v>
      </c>
      <c r="J26" s="163">
        <f>IFERROR(TRUNC(ROUND(INDEX('INPP base jul 2019'!$C$9:$N$233,MATCH('Factor de Ajuste'!$B26,'INPP base jul 2019'!$B$9:$B$235,0),MATCH('Factor de Ajuste'!J$10,'INPP base jul 2019'!$C$8:$N$8,0)),5),5),"")</f>
        <v>86.859899999999996</v>
      </c>
      <c r="K26" s="163">
        <f>IFERROR(TRUNC(ROUND(INDEX('INPP base jul 2019'!$C$9:$N$233,MATCH('Factor de Ajuste'!$B26,'INPP base jul 2019'!$B$9:$B$235,0),MATCH('Factor de Ajuste'!K$10,'INPP base jul 2019'!$C$8:$N$8,0)),5),5),"")</f>
        <v>89.711169999999996</v>
      </c>
      <c r="L26" s="163">
        <f>IFERROR(TRUNC(ROUND(INDEX('INPP base jul 2019'!$C$9:$N$233,MATCH('Factor de Ajuste'!$B26,'INPP base jul 2019'!$B$9:$B$235,0),MATCH('Factor de Ajuste'!L$10,'INPP base jul 2019'!$C$8:$N$8,0)),5),5),"")</f>
        <v>82.761889999999994</v>
      </c>
      <c r="M26" s="163">
        <f>IFERROR(TRUNC(ROUND(INDEX('INPP base jul 2019'!$C$9:$N$233,MATCH('Factor de Ajuste'!$B26,'INPP base jul 2019'!$B$9:$B$235,0),MATCH('Factor de Ajuste'!M$10,'INPP base jul 2019'!$C$8:$N$8,0)),5),5),"")</f>
        <v>88.386020000000002</v>
      </c>
      <c r="N26" s="163">
        <f>IFERROR(TRUNC(ROUND(INDEX('INPP base jul 2019'!$C$9:$N$233,MATCH('Factor de Ajuste'!$B26,'INPP base jul 2019'!$B$9:$B$235,0),MATCH('Factor de Ajuste'!N$10,'INPP base jul 2019'!$C$8:$N$8,0)),5),5),"")</f>
        <v>85.578639999999993</v>
      </c>
      <c r="O26" s="163">
        <f t="shared" si="0"/>
        <v>83.426029999999997</v>
      </c>
      <c r="P26" s="163">
        <f t="shared" si="1"/>
        <v>1.0148600000000001</v>
      </c>
      <c r="Q26" s="166"/>
      <c r="R26" s="168"/>
      <c r="S26" s="169"/>
      <c r="T26" s="167"/>
    </row>
    <row r="27" spans="1:20" s="165" customFormat="1" x14ac:dyDescent="0.3">
      <c r="A27" s="162"/>
      <c r="B27" s="136">
        <v>42491</v>
      </c>
      <c r="C27" s="163">
        <f>IFERROR(TRUNC(ROUND(INDEX('INPP base jul 2019'!$C$9:$N$233,MATCH('Factor de Ajuste'!$B27,'INPP base jul 2019'!$B$9:$B$235,0),MATCH('Factor de Ajuste'!C$10,'INPP base jul 2019'!$C$8:$N$8,0)),5),5),"")</f>
        <v>78.966040000000007</v>
      </c>
      <c r="D27" s="163">
        <f>IFERROR(TRUNC(ROUND(INDEX('INPP base jul 2019'!$C$9:$N$233,MATCH('Factor de Ajuste'!$B27,'INPP base jul 2019'!$B$9:$B$235,0),MATCH('Factor de Ajuste'!D$10,'INPP base jul 2019'!$C$8:$N$8,0)),5),5),"")</f>
        <v>83.009039999999999</v>
      </c>
      <c r="E27" s="163">
        <f>IFERROR(TRUNC(ROUND(INDEX('INPP base jul 2019'!$C$9:$N$233,MATCH('Factor de Ajuste'!$B27,'INPP base jul 2019'!$B$9:$B$235,0),MATCH('Factor de Ajuste'!E$10,'INPP base jul 2019'!$C$8:$N$8,0)),5),5),"")</f>
        <v>80.219309999999993</v>
      </c>
      <c r="F27" s="163">
        <f>IFERROR(TRUNC(ROUND(INDEX('INPP base jul 2019'!$C$9:$N$233,MATCH('Factor de Ajuste'!$B27,'INPP base jul 2019'!$B$9:$B$235,0),MATCH('Factor de Ajuste'!F$10,'INPP base jul 2019'!$C$8:$N$8,0)),5),5),"")</f>
        <v>82.895799999999994</v>
      </c>
      <c r="G27" s="163">
        <f>IFERROR(TRUNC(ROUND(INDEX('INPP base jul 2019'!$C$9:$N$233,MATCH('Factor de Ajuste'!$B27,'INPP base jul 2019'!$B$9:$B$235,0),MATCH('Factor de Ajuste'!G$10,'INPP base jul 2019'!$C$8:$N$8,0)),5),5),"")</f>
        <v>85.648089999999996</v>
      </c>
      <c r="H27" s="163">
        <f>IFERROR(TRUNC(ROUND(INDEX('INPP base jul 2019'!$C$9:$N$233,MATCH('Factor de Ajuste'!$B27,'INPP base jul 2019'!$B$9:$B$235,0),MATCH('Factor de Ajuste'!H$10,'INPP base jul 2019'!$C$8:$N$8,0)),5),5),"")</f>
        <v>79.118709999999993</v>
      </c>
      <c r="I27" s="163">
        <f>IFERROR(TRUNC(ROUND(INDEX('INPP base jul 2019'!$C$9:$N$233,MATCH('Factor de Ajuste'!$B27,'INPP base jul 2019'!$B$9:$B$235,0),MATCH('Factor de Ajuste'!I$10,'INPP base jul 2019'!$C$8:$N$8,0)),5),5),"")</f>
        <v>80.960930000000005</v>
      </c>
      <c r="J27" s="163">
        <f>IFERROR(TRUNC(ROUND(INDEX('INPP base jul 2019'!$C$9:$N$233,MATCH('Factor de Ajuste'!$B27,'INPP base jul 2019'!$B$9:$B$235,0),MATCH('Factor de Ajuste'!J$10,'INPP base jul 2019'!$C$8:$N$8,0)),5),5),"")</f>
        <v>88.071079999999995</v>
      </c>
      <c r="K27" s="163">
        <f>IFERROR(TRUNC(ROUND(INDEX('INPP base jul 2019'!$C$9:$N$233,MATCH('Factor de Ajuste'!$B27,'INPP base jul 2019'!$B$9:$B$235,0),MATCH('Factor de Ajuste'!K$10,'INPP base jul 2019'!$C$8:$N$8,0)),5),5),"")</f>
        <v>91.442620000000005</v>
      </c>
      <c r="L27" s="163">
        <f>IFERROR(TRUNC(ROUND(INDEX('INPP base jul 2019'!$C$9:$N$233,MATCH('Factor de Ajuste'!$B27,'INPP base jul 2019'!$B$9:$B$235,0),MATCH('Factor de Ajuste'!L$10,'INPP base jul 2019'!$C$8:$N$8,0)),5),5),"")</f>
        <v>83.749269999999996</v>
      </c>
      <c r="M27" s="163">
        <f>IFERROR(TRUNC(ROUND(INDEX('INPP base jul 2019'!$C$9:$N$233,MATCH('Factor de Ajuste'!$B27,'INPP base jul 2019'!$B$9:$B$235,0),MATCH('Factor de Ajuste'!M$10,'INPP base jul 2019'!$C$8:$N$8,0)),5),5),"")</f>
        <v>89.442719999999994</v>
      </c>
      <c r="N27" s="163">
        <f>IFERROR(TRUNC(ROUND(INDEX('INPP base jul 2019'!$C$9:$N$233,MATCH('Factor de Ajuste'!$B27,'INPP base jul 2019'!$B$9:$B$235,0),MATCH('Factor de Ajuste'!N$10,'INPP base jul 2019'!$C$8:$N$8,0)),5),5),"")</f>
        <v>86.613219999999998</v>
      </c>
      <c r="O27" s="163">
        <f t="shared" si="0"/>
        <v>84.651529999999994</v>
      </c>
      <c r="P27" s="163">
        <f t="shared" si="1"/>
        <v>0.99251999999999996</v>
      </c>
      <c r="Q27" s="166"/>
      <c r="R27" s="168"/>
      <c r="S27" s="169"/>
      <c r="T27" s="167"/>
    </row>
    <row r="28" spans="1:20" s="165" customFormat="1" x14ac:dyDescent="0.3">
      <c r="A28" s="162"/>
      <c r="B28" s="136">
        <v>42522</v>
      </c>
      <c r="C28" s="163">
        <f>IFERROR(TRUNC(ROUND(INDEX('INPP base jul 2019'!$C$9:$N$233,MATCH('Factor de Ajuste'!$B28,'INPP base jul 2019'!$B$9:$B$235,0),MATCH('Factor de Ajuste'!C$10,'INPP base jul 2019'!$C$8:$N$8,0)),5),5),"")</f>
        <v>79.915040000000005</v>
      </c>
      <c r="D28" s="163">
        <f>IFERROR(TRUNC(ROUND(INDEX('INPP base jul 2019'!$C$9:$N$233,MATCH('Factor de Ajuste'!$B28,'INPP base jul 2019'!$B$9:$B$235,0),MATCH('Factor de Ajuste'!D$10,'INPP base jul 2019'!$C$8:$N$8,0)),5),5),"")</f>
        <v>83.17474</v>
      </c>
      <c r="E28" s="163">
        <f>IFERROR(TRUNC(ROUND(INDEX('INPP base jul 2019'!$C$9:$N$233,MATCH('Factor de Ajuste'!$B28,'INPP base jul 2019'!$B$9:$B$235,0),MATCH('Factor de Ajuste'!E$10,'INPP base jul 2019'!$C$8:$N$8,0)),5),5),"")</f>
        <v>82.60069</v>
      </c>
      <c r="F28" s="163">
        <f>IFERROR(TRUNC(ROUND(INDEX('INPP base jul 2019'!$C$9:$N$233,MATCH('Factor de Ajuste'!$B28,'INPP base jul 2019'!$B$9:$B$235,0),MATCH('Factor de Ajuste'!F$10,'INPP base jul 2019'!$C$8:$N$8,0)),5),5),"")</f>
        <v>83.728759999999994</v>
      </c>
      <c r="G28" s="163">
        <f>IFERROR(TRUNC(ROUND(INDEX('INPP base jul 2019'!$C$9:$N$233,MATCH('Factor de Ajuste'!$B28,'INPP base jul 2019'!$B$9:$B$235,0),MATCH('Factor de Ajuste'!G$10,'INPP base jul 2019'!$C$8:$N$8,0)),5),5),"")</f>
        <v>85.844139999999996</v>
      </c>
      <c r="H28" s="163">
        <f>IFERROR(TRUNC(ROUND(INDEX('INPP base jul 2019'!$C$9:$N$233,MATCH('Factor de Ajuste'!$B28,'INPP base jul 2019'!$B$9:$B$235,0),MATCH('Factor de Ajuste'!H$10,'INPP base jul 2019'!$C$8:$N$8,0)),5),5),"")</f>
        <v>82.420419999999993</v>
      </c>
      <c r="I28" s="163">
        <f>IFERROR(TRUNC(ROUND(INDEX('INPP base jul 2019'!$C$9:$N$233,MATCH('Factor de Ajuste'!$B28,'INPP base jul 2019'!$B$9:$B$235,0),MATCH('Factor de Ajuste'!I$10,'INPP base jul 2019'!$C$8:$N$8,0)),5),5),"")</f>
        <v>83.190269999999998</v>
      </c>
      <c r="J28" s="163">
        <f>IFERROR(TRUNC(ROUND(INDEX('INPP base jul 2019'!$C$9:$N$233,MATCH('Factor de Ajuste'!$B28,'INPP base jul 2019'!$B$9:$B$235,0),MATCH('Factor de Ajuste'!J$10,'INPP base jul 2019'!$C$8:$N$8,0)),5),5),"")</f>
        <v>90.176019999999994</v>
      </c>
      <c r="K28" s="163">
        <f>IFERROR(TRUNC(ROUND(INDEX('INPP base jul 2019'!$C$9:$N$233,MATCH('Factor de Ajuste'!$B28,'INPP base jul 2019'!$B$9:$B$235,0),MATCH('Factor de Ajuste'!K$10,'INPP base jul 2019'!$C$8:$N$8,0)),5),5),"")</f>
        <v>93.713999999999999</v>
      </c>
      <c r="L28" s="163">
        <f>IFERROR(TRUNC(ROUND(INDEX('INPP base jul 2019'!$C$9:$N$233,MATCH('Factor de Ajuste'!$B28,'INPP base jul 2019'!$B$9:$B$235,0),MATCH('Factor de Ajuste'!L$10,'INPP base jul 2019'!$C$8:$N$8,0)),5),5),"")</f>
        <v>84.969120000000004</v>
      </c>
      <c r="M28" s="163">
        <f>IFERROR(TRUNC(ROUND(INDEX('INPP base jul 2019'!$C$9:$N$233,MATCH('Factor de Ajuste'!$B28,'INPP base jul 2019'!$B$9:$B$235,0),MATCH('Factor de Ajuste'!M$10,'INPP base jul 2019'!$C$8:$N$8,0)),5),5),"")</f>
        <v>91.111639999999994</v>
      </c>
      <c r="N28" s="163">
        <f>IFERROR(TRUNC(ROUND(INDEX('INPP base jul 2019'!$C$9:$N$233,MATCH('Factor de Ajuste'!$B28,'INPP base jul 2019'!$B$9:$B$235,0),MATCH('Factor de Ajuste'!N$10,'INPP base jul 2019'!$C$8:$N$8,0)),5),5),"")</f>
        <v>87.574020000000004</v>
      </c>
      <c r="O28" s="163">
        <f t="shared" si="0"/>
        <v>86.290570000000002</v>
      </c>
      <c r="P28" s="163">
        <f t="shared" si="1"/>
        <v>1.00041</v>
      </c>
      <c r="Q28" s="166"/>
      <c r="R28" s="168"/>
      <c r="S28" s="169"/>
      <c r="T28" s="167"/>
    </row>
    <row r="29" spans="1:20" s="165" customFormat="1" x14ac:dyDescent="0.3">
      <c r="A29" s="162"/>
      <c r="B29" s="136">
        <v>42552</v>
      </c>
      <c r="C29" s="163">
        <f>IFERROR(TRUNC(ROUND(INDEX('INPP base jul 2019'!$C$9:$N$233,MATCH('Factor de Ajuste'!$B29,'INPP base jul 2019'!$B$9:$B$235,0),MATCH('Factor de Ajuste'!C$10,'INPP base jul 2019'!$C$8:$N$8,0)),5),5),"")</f>
        <v>80.764319999999998</v>
      </c>
      <c r="D29" s="163">
        <f>IFERROR(TRUNC(ROUND(INDEX('INPP base jul 2019'!$C$9:$N$233,MATCH('Factor de Ajuste'!$B29,'INPP base jul 2019'!$B$9:$B$235,0),MATCH('Factor de Ajuste'!D$10,'INPP base jul 2019'!$C$8:$N$8,0)),5),5),"")</f>
        <v>83.027969999999996</v>
      </c>
      <c r="E29" s="163">
        <f>IFERROR(TRUNC(ROUND(INDEX('INPP base jul 2019'!$C$9:$N$233,MATCH('Factor de Ajuste'!$B29,'INPP base jul 2019'!$B$9:$B$235,0),MATCH('Factor de Ajuste'!E$10,'INPP base jul 2019'!$C$8:$N$8,0)),5),5),"")</f>
        <v>83.143730000000005</v>
      </c>
      <c r="F29" s="163">
        <f>IFERROR(TRUNC(ROUND(INDEX('INPP base jul 2019'!$C$9:$N$233,MATCH('Factor de Ajuste'!$B29,'INPP base jul 2019'!$B$9:$B$235,0),MATCH('Factor de Ajuste'!F$10,'INPP base jul 2019'!$C$8:$N$8,0)),5),5),"")</f>
        <v>84.279139999999998</v>
      </c>
      <c r="G29" s="163">
        <f>IFERROR(TRUNC(ROUND(INDEX('INPP base jul 2019'!$C$9:$N$233,MATCH('Factor de Ajuste'!$B29,'INPP base jul 2019'!$B$9:$B$235,0),MATCH('Factor de Ajuste'!G$10,'INPP base jul 2019'!$C$8:$N$8,0)),5),5),"")</f>
        <v>87.098550000000003</v>
      </c>
      <c r="H29" s="163">
        <f>IFERROR(TRUNC(ROUND(INDEX('INPP base jul 2019'!$C$9:$N$233,MATCH('Factor de Ajuste'!$B29,'INPP base jul 2019'!$B$9:$B$235,0),MATCH('Factor de Ajuste'!H$10,'INPP base jul 2019'!$C$8:$N$8,0)),5),5),"")</f>
        <v>86.254390000000001</v>
      </c>
      <c r="I29" s="163">
        <f>IFERROR(TRUNC(ROUND(INDEX('INPP base jul 2019'!$C$9:$N$233,MATCH('Factor de Ajuste'!$B29,'INPP base jul 2019'!$B$9:$B$235,0),MATCH('Factor de Ajuste'!I$10,'INPP base jul 2019'!$C$8:$N$8,0)),5),5),"")</f>
        <v>83.738339999999994</v>
      </c>
      <c r="J29" s="163">
        <f>IFERROR(TRUNC(ROUND(INDEX('INPP base jul 2019'!$C$9:$N$233,MATCH('Factor de Ajuste'!$B29,'INPP base jul 2019'!$B$9:$B$235,0),MATCH('Factor de Ajuste'!J$10,'INPP base jul 2019'!$C$8:$N$8,0)),5),5),"")</f>
        <v>90.455510000000004</v>
      </c>
      <c r="K29" s="163">
        <f>IFERROR(TRUNC(ROUND(INDEX('INPP base jul 2019'!$C$9:$N$233,MATCH('Factor de Ajuste'!$B29,'INPP base jul 2019'!$B$9:$B$235,0),MATCH('Factor de Ajuste'!K$10,'INPP base jul 2019'!$C$8:$N$8,0)),5),5),"")</f>
        <v>93.584100000000007</v>
      </c>
      <c r="L29" s="163">
        <f>IFERROR(TRUNC(ROUND(INDEX('INPP base jul 2019'!$C$9:$N$233,MATCH('Factor de Ajuste'!$B29,'INPP base jul 2019'!$B$9:$B$235,0),MATCH('Factor de Ajuste'!L$10,'INPP base jul 2019'!$C$8:$N$8,0)),5),5),"")</f>
        <v>84.996380000000002</v>
      </c>
      <c r="M29" s="163">
        <f>IFERROR(TRUNC(ROUND(INDEX('INPP base jul 2019'!$C$9:$N$233,MATCH('Factor de Ajuste'!$B29,'INPP base jul 2019'!$B$9:$B$235,0),MATCH('Factor de Ajuste'!M$10,'INPP base jul 2019'!$C$8:$N$8,0)),5),5),"")</f>
        <v>91.074269999999999</v>
      </c>
      <c r="N29" s="163">
        <f>IFERROR(TRUNC(ROUND(INDEX('INPP base jul 2019'!$C$9:$N$233,MATCH('Factor de Ajuste'!$B29,'INPP base jul 2019'!$B$9:$B$235,0),MATCH('Factor de Ajuste'!N$10,'INPP base jul 2019'!$C$8:$N$8,0)),5),5),"")</f>
        <v>88.176500000000004</v>
      </c>
      <c r="O29" s="163">
        <f t="shared" si="0"/>
        <v>86.847700000000003</v>
      </c>
      <c r="P29" s="163">
        <f t="shared" si="1"/>
        <v>1.0146900000000001</v>
      </c>
      <c r="Q29" s="166"/>
      <c r="R29" s="168"/>
      <c r="S29" s="169"/>
      <c r="T29" s="167"/>
    </row>
    <row r="30" spans="1:20" s="165" customFormat="1" x14ac:dyDescent="0.3">
      <c r="A30" s="162"/>
      <c r="B30" s="136">
        <v>42583</v>
      </c>
      <c r="C30" s="163">
        <f>IFERROR(TRUNC(ROUND(INDEX('INPP base jul 2019'!$C$9:$N$233,MATCH('Factor de Ajuste'!$B30,'INPP base jul 2019'!$B$9:$B$235,0),MATCH('Factor de Ajuste'!C$10,'INPP base jul 2019'!$C$8:$N$8,0)),5),5),"")</f>
        <v>81.297839999999994</v>
      </c>
      <c r="D30" s="163">
        <f>IFERROR(TRUNC(ROUND(INDEX('INPP base jul 2019'!$C$9:$N$233,MATCH('Factor de Ajuste'!$B30,'INPP base jul 2019'!$B$9:$B$235,0),MATCH('Factor de Ajuste'!D$10,'INPP base jul 2019'!$C$8:$N$8,0)),5),5),"")</f>
        <v>83.386610000000005</v>
      </c>
      <c r="E30" s="163">
        <f>IFERROR(TRUNC(ROUND(INDEX('INPP base jul 2019'!$C$9:$N$233,MATCH('Factor de Ajuste'!$B30,'INPP base jul 2019'!$B$9:$B$235,0),MATCH('Factor de Ajuste'!E$10,'INPP base jul 2019'!$C$8:$N$8,0)),5),5),"")</f>
        <v>84.792410000000004</v>
      </c>
      <c r="F30" s="163">
        <f>IFERROR(TRUNC(ROUND(INDEX('INPP base jul 2019'!$C$9:$N$233,MATCH('Factor de Ajuste'!$B30,'INPP base jul 2019'!$B$9:$B$235,0),MATCH('Factor de Ajuste'!F$10,'INPP base jul 2019'!$C$8:$N$8,0)),5),5),"")</f>
        <v>83.729810000000001</v>
      </c>
      <c r="G30" s="163">
        <f>IFERROR(TRUNC(ROUND(INDEX('INPP base jul 2019'!$C$9:$N$233,MATCH('Factor de Ajuste'!$B30,'INPP base jul 2019'!$B$9:$B$235,0),MATCH('Factor de Ajuste'!G$10,'INPP base jul 2019'!$C$8:$N$8,0)),5),5),"")</f>
        <v>87.494870000000006</v>
      </c>
      <c r="H30" s="163">
        <f>IFERROR(TRUNC(ROUND(INDEX('INPP base jul 2019'!$C$9:$N$233,MATCH('Factor de Ajuste'!$B30,'INPP base jul 2019'!$B$9:$B$235,0),MATCH('Factor de Ajuste'!H$10,'INPP base jul 2019'!$C$8:$N$8,0)),5),5),"")</f>
        <v>87.082440000000005</v>
      </c>
      <c r="I30" s="163">
        <f>IFERROR(TRUNC(ROUND(INDEX('INPP base jul 2019'!$C$9:$N$233,MATCH('Factor de Ajuste'!$B30,'INPP base jul 2019'!$B$9:$B$235,0),MATCH('Factor de Ajuste'!I$10,'INPP base jul 2019'!$C$8:$N$8,0)),5),5),"")</f>
        <v>84.342370000000003</v>
      </c>
      <c r="J30" s="163">
        <f>IFERROR(TRUNC(ROUND(INDEX('INPP base jul 2019'!$C$9:$N$233,MATCH('Factor de Ajuste'!$B30,'INPP base jul 2019'!$B$9:$B$235,0),MATCH('Factor de Ajuste'!J$10,'INPP base jul 2019'!$C$8:$N$8,0)),5),5),"")</f>
        <v>90.441990000000004</v>
      </c>
      <c r="K30" s="163">
        <f>IFERROR(TRUNC(ROUND(INDEX('INPP base jul 2019'!$C$9:$N$233,MATCH('Factor de Ajuste'!$B30,'INPP base jul 2019'!$B$9:$B$235,0),MATCH('Factor de Ajuste'!K$10,'INPP base jul 2019'!$C$8:$N$8,0)),5),5),"")</f>
        <v>92.943160000000006</v>
      </c>
      <c r="L30" s="163">
        <f>IFERROR(TRUNC(ROUND(INDEX('INPP base jul 2019'!$C$9:$N$233,MATCH('Factor de Ajuste'!$B30,'INPP base jul 2019'!$B$9:$B$235,0),MATCH('Factor de Ajuste'!L$10,'INPP base jul 2019'!$C$8:$N$8,0)),5),5),"")</f>
        <v>84.909869999999998</v>
      </c>
      <c r="M30" s="163">
        <f>IFERROR(TRUNC(ROUND(INDEX('INPP base jul 2019'!$C$9:$N$233,MATCH('Factor de Ajuste'!$B30,'INPP base jul 2019'!$B$9:$B$235,0),MATCH('Factor de Ajuste'!M$10,'INPP base jul 2019'!$C$8:$N$8,0)),5),5),"")</f>
        <v>91.063379999999995</v>
      </c>
      <c r="N30" s="163">
        <f>IFERROR(TRUNC(ROUND(INDEX('INPP base jul 2019'!$C$9:$N$233,MATCH('Factor de Ajuste'!$B30,'INPP base jul 2019'!$B$9:$B$235,0),MATCH('Factor de Ajuste'!N$10,'INPP base jul 2019'!$C$8:$N$8,0)),5),5),"")</f>
        <v>88.546660000000003</v>
      </c>
      <c r="O30" s="163">
        <f t="shared" si="0"/>
        <v>87.107089999999999</v>
      </c>
      <c r="P30" s="163">
        <f t="shared" si="1"/>
        <v>1.01936</v>
      </c>
      <c r="Q30" s="166"/>
      <c r="R30" s="168"/>
      <c r="S30" s="169"/>
      <c r="T30" s="167"/>
    </row>
    <row r="31" spans="1:20" s="165" customFormat="1" x14ac:dyDescent="0.3">
      <c r="A31" s="162"/>
      <c r="B31" s="136">
        <v>42614</v>
      </c>
      <c r="C31" s="163">
        <f>IFERROR(TRUNC(ROUND(INDEX('INPP base jul 2019'!$C$9:$N$233,MATCH('Factor de Ajuste'!$B31,'INPP base jul 2019'!$B$9:$B$235,0),MATCH('Factor de Ajuste'!C$10,'INPP base jul 2019'!$C$8:$N$8,0)),5),5),"")</f>
        <v>81.568700000000007</v>
      </c>
      <c r="D31" s="163">
        <f>IFERROR(TRUNC(ROUND(INDEX('INPP base jul 2019'!$C$9:$N$233,MATCH('Factor de Ajuste'!$B31,'INPP base jul 2019'!$B$9:$B$235,0),MATCH('Factor de Ajuste'!D$10,'INPP base jul 2019'!$C$8:$N$8,0)),5),5),"")</f>
        <v>83.351479999999995</v>
      </c>
      <c r="E31" s="163">
        <f>IFERROR(TRUNC(ROUND(INDEX('INPP base jul 2019'!$C$9:$N$233,MATCH('Factor de Ajuste'!$B31,'INPP base jul 2019'!$B$9:$B$235,0),MATCH('Factor de Ajuste'!E$10,'INPP base jul 2019'!$C$8:$N$8,0)),5),5),"")</f>
        <v>86.017139999999998</v>
      </c>
      <c r="F31" s="163">
        <f>IFERROR(TRUNC(ROUND(INDEX('INPP base jul 2019'!$C$9:$N$233,MATCH('Factor de Ajuste'!$B31,'INPP base jul 2019'!$B$9:$B$235,0),MATCH('Factor de Ajuste'!F$10,'INPP base jul 2019'!$C$8:$N$8,0)),5),5),"")</f>
        <v>85.367609999999999</v>
      </c>
      <c r="G31" s="163">
        <f>IFERROR(TRUNC(ROUND(INDEX('INPP base jul 2019'!$C$9:$N$233,MATCH('Factor de Ajuste'!$B31,'INPP base jul 2019'!$B$9:$B$235,0),MATCH('Factor de Ajuste'!G$10,'INPP base jul 2019'!$C$8:$N$8,0)),5),5),"")</f>
        <v>87.996430000000004</v>
      </c>
      <c r="H31" s="163">
        <f>IFERROR(TRUNC(ROUND(INDEX('INPP base jul 2019'!$C$9:$N$233,MATCH('Factor de Ajuste'!$B31,'INPP base jul 2019'!$B$9:$B$235,0),MATCH('Factor de Ajuste'!H$10,'INPP base jul 2019'!$C$8:$N$8,0)),5),5),"")</f>
        <v>87.741299999999995</v>
      </c>
      <c r="I31" s="163">
        <f>IFERROR(TRUNC(ROUND(INDEX('INPP base jul 2019'!$C$9:$N$233,MATCH('Factor de Ajuste'!$B31,'INPP base jul 2019'!$B$9:$B$235,0),MATCH('Factor de Ajuste'!I$10,'INPP base jul 2019'!$C$8:$N$8,0)),5),5),"")</f>
        <v>85.431849999999997</v>
      </c>
      <c r="J31" s="163">
        <f>IFERROR(TRUNC(ROUND(INDEX('INPP base jul 2019'!$C$9:$N$233,MATCH('Factor de Ajuste'!$B31,'INPP base jul 2019'!$B$9:$B$235,0),MATCH('Factor de Ajuste'!J$10,'INPP base jul 2019'!$C$8:$N$8,0)),5),5),"")</f>
        <v>92.189419999999998</v>
      </c>
      <c r="K31" s="163">
        <f>IFERROR(TRUNC(ROUND(INDEX('INPP base jul 2019'!$C$9:$N$233,MATCH('Factor de Ajuste'!$B31,'INPP base jul 2019'!$B$9:$B$235,0),MATCH('Factor de Ajuste'!K$10,'INPP base jul 2019'!$C$8:$N$8,0)),5),5),"")</f>
        <v>94.817809999999994</v>
      </c>
      <c r="L31" s="163">
        <f>IFERROR(TRUNC(ROUND(INDEX('INPP base jul 2019'!$C$9:$N$233,MATCH('Factor de Ajuste'!$B31,'INPP base jul 2019'!$B$9:$B$235,0),MATCH('Factor de Ajuste'!L$10,'INPP base jul 2019'!$C$8:$N$8,0)),5),5),"")</f>
        <v>86.3506</v>
      </c>
      <c r="M31" s="163">
        <f>IFERROR(TRUNC(ROUND(INDEX('INPP base jul 2019'!$C$9:$N$233,MATCH('Factor de Ajuste'!$B31,'INPP base jul 2019'!$B$9:$B$235,0),MATCH('Factor de Ajuste'!M$10,'INPP base jul 2019'!$C$8:$N$8,0)),5),5),"")</f>
        <v>92.585679999999996</v>
      </c>
      <c r="N31" s="163">
        <f>IFERROR(TRUNC(ROUND(INDEX('INPP base jul 2019'!$C$9:$N$233,MATCH('Factor de Ajuste'!$B31,'INPP base jul 2019'!$B$9:$B$235,0),MATCH('Factor de Ajuste'!N$10,'INPP base jul 2019'!$C$8:$N$8,0)),5),5),"")</f>
        <v>90.066270000000003</v>
      </c>
      <c r="O31" s="163">
        <f t="shared" si="0"/>
        <v>88.246690000000001</v>
      </c>
      <c r="P31" s="163">
        <f t="shared" si="1"/>
        <v>1.0064599999999999</v>
      </c>
      <c r="Q31" s="166"/>
      <c r="R31" s="168"/>
      <c r="S31" s="169"/>
      <c r="T31" s="167"/>
    </row>
    <row r="32" spans="1:20" s="165" customFormat="1" x14ac:dyDescent="0.3">
      <c r="A32" s="162"/>
      <c r="B32" s="136">
        <v>42644</v>
      </c>
      <c r="C32" s="163">
        <f>IFERROR(TRUNC(ROUND(INDEX('INPP base jul 2019'!$C$9:$N$233,MATCH('Factor de Ajuste'!$B32,'INPP base jul 2019'!$B$9:$B$235,0),MATCH('Factor de Ajuste'!C$10,'INPP base jul 2019'!$C$8:$N$8,0)),5),5),"")</f>
        <v>82.162890000000004</v>
      </c>
      <c r="D32" s="163">
        <f>IFERROR(TRUNC(ROUND(INDEX('INPP base jul 2019'!$C$9:$N$233,MATCH('Factor de Ajuste'!$B32,'INPP base jul 2019'!$B$9:$B$235,0),MATCH('Factor de Ajuste'!D$10,'INPP base jul 2019'!$C$8:$N$8,0)),5),5),"")</f>
        <v>83.729280000000003</v>
      </c>
      <c r="E32" s="163">
        <f>IFERROR(TRUNC(ROUND(INDEX('INPP base jul 2019'!$C$9:$N$233,MATCH('Factor de Ajuste'!$B32,'INPP base jul 2019'!$B$9:$B$235,0),MATCH('Factor de Ajuste'!E$10,'INPP base jul 2019'!$C$8:$N$8,0)),5),5),"")</f>
        <v>87.56738</v>
      </c>
      <c r="F32" s="163">
        <f>IFERROR(TRUNC(ROUND(INDEX('INPP base jul 2019'!$C$9:$N$233,MATCH('Factor de Ajuste'!$B32,'INPP base jul 2019'!$B$9:$B$235,0),MATCH('Factor de Ajuste'!F$10,'INPP base jul 2019'!$C$8:$N$8,0)),5),5),"")</f>
        <v>85.107889999999998</v>
      </c>
      <c r="G32" s="163">
        <f>IFERROR(TRUNC(ROUND(INDEX('INPP base jul 2019'!$C$9:$N$233,MATCH('Factor de Ajuste'!$B32,'INPP base jul 2019'!$B$9:$B$235,0),MATCH('Factor de Ajuste'!G$10,'INPP base jul 2019'!$C$8:$N$8,0)),5),5),"")</f>
        <v>88.211789999999993</v>
      </c>
      <c r="H32" s="163">
        <f>IFERROR(TRUNC(ROUND(INDEX('INPP base jul 2019'!$C$9:$N$233,MATCH('Factor de Ajuste'!$B32,'INPP base jul 2019'!$B$9:$B$235,0),MATCH('Factor de Ajuste'!H$10,'INPP base jul 2019'!$C$8:$N$8,0)),5),5),"")</f>
        <v>85.961569999999995</v>
      </c>
      <c r="I32" s="163">
        <f>IFERROR(TRUNC(ROUND(INDEX('INPP base jul 2019'!$C$9:$N$233,MATCH('Factor de Ajuste'!$B32,'INPP base jul 2019'!$B$9:$B$235,0),MATCH('Factor de Ajuste'!I$10,'INPP base jul 2019'!$C$8:$N$8,0)),5),5),"")</f>
        <v>85.289820000000006</v>
      </c>
      <c r="J32" s="163">
        <f>IFERROR(TRUNC(ROUND(INDEX('INPP base jul 2019'!$C$9:$N$233,MATCH('Factor de Ajuste'!$B32,'INPP base jul 2019'!$B$9:$B$235,0),MATCH('Factor de Ajuste'!J$10,'INPP base jul 2019'!$C$8:$N$8,0)),5),5),"")</f>
        <v>91.905190000000005</v>
      </c>
      <c r="K32" s="163">
        <f>IFERROR(TRUNC(ROUND(INDEX('INPP base jul 2019'!$C$9:$N$233,MATCH('Factor de Ajuste'!$B32,'INPP base jul 2019'!$B$9:$B$235,0),MATCH('Factor de Ajuste'!K$10,'INPP base jul 2019'!$C$8:$N$8,0)),5),5),"")</f>
        <v>94.473330000000004</v>
      </c>
      <c r="L32" s="163">
        <f>IFERROR(TRUNC(ROUND(INDEX('INPP base jul 2019'!$C$9:$N$233,MATCH('Factor de Ajuste'!$B32,'INPP base jul 2019'!$B$9:$B$235,0),MATCH('Factor de Ajuste'!L$10,'INPP base jul 2019'!$C$8:$N$8,0)),5),5),"")</f>
        <v>86.473569999999995</v>
      </c>
      <c r="M32" s="163">
        <f>IFERROR(TRUNC(ROUND(INDEX('INPP base jul 2019'!$C$9:$N$233,MATCH('Factor de Ajuste'!$B32,'INPP base jul 2019'!$B$9:$B$235,0),MATCH('Factor de Ajuste'!M$10,'INPP base jul 2019'!$C$8:$N$8,0)),5),5),"")</f>
        <v>92.255619999999993</v>
      </c>
      <c r="N32" s="163">
        <f>IFERROR(TRUNC(ROUND(INDEX('INPP base jul 2019'!$C$9:$N$233,MATCH('Factor de Ajuste'!$B32,'INPP base jul 2019'!$B$9:$B$235,0),MATCH('Factor de Ajuste'!N$10,'INPP base jul 2019'!$C$8:$N$8,0)),5),5),"")</f>
        <v>89.978219999999993</v>
      </c>
      <c r="O32" s="163">
        <f t="shared" si="0"/>
        <v>88.247349999999997</v>
      </c>
      <c r="P32" s="163">
        <f t="shared" si="1"/>
        <v>1.00299</v>
      </c>
      <c r="Q32" s="166"/>
      <c r="R32" s="168"/>
      <c r="S32" s="169"/>
      <c r="T32" s="167"/>
    </row>
    <row r="33" spans="1:20" s="165" customFormat="1" x14ac:dyDescent="0.3">
      <c r="A33" s="162"/>
      <c r="B33" s="136">
        <v>42675</v>
      </c>
      <c r="C33" s="163">
        <f>IFERROR(TRUNC(ROUND(INDEX('INPP base jul 2019'!$C$9:$N$233,MATCH('Factor de Ajuste'!$B33,'INPP base jul 2019'!$B$9:$B$235,0),MATCH('Factor de Ajuste'!C$10,'INPP base jul 2019'!$C$8:$N$8,0)),5),5),"")</f>
        <v>82.261430000000004</v>
      </c>
      <c r="D33" s="163">
        <f>IFERROR(TRUNC(ROUND(INDEX('INPP base jul 2019'!$C$9:$N$233,MATCH('Factor de Ajuste'!$B33,'INPP base jul 2019'!$B$9:$B$235,0),MATCH('Factor de Ajuste'!D$10,'INPP base jul 2019'!$C$8:$N$8,0)),5),5),"")</f>
        <v>84.451400000000007</v>
      </c>
      <c r="E33" s="163">
        <f>IFERROR(TRUNC(ROUND(INDEX('INPP base jul 2019'!$C$9:$N$233,MATCH('Factor de Ajuste'!$B33,'INPP base jul 2019'!$B$9:$B$235,0),MATCH('Factor de Ajuste'!E$10,'INPP base jul 2019'!$C$8:$N$8,0)),5),5),"")</f>
        <v>89.375039999999998</v>
      </c>
      <c r="F33" s="163">
        <f>IFERROR(TRUNC(ROUND(INDEX('INPP base jul 2019'!$C$9:$N$233,MATCH('Factor de Ajuste'!$B33,'INPP base jul 2019'!$B$9:$B$235,0),MATCH('Factor de Ajuste'!F$10,'INPP base jul 2019'!$C$8:$N$8,0)),5),5),"")</f>
        <v>86.352620000000002</v>
      </c>
      <c r="G33" s="163">
        <f>IFERROR(TRUNC(ROUND(INDEX('INPP base jul 2019'!$C$9:$N$233,MATCH('Factor de Ajuste'!$B33,'INPP base jul 2019'!$B$9:$B$235,0),MATCH('Factor de Ajuste'!G$10,'INPP base jul 2019'!$C$8:$N$8,0)),5),5),"")</f>
        <v>88.611580000000004</v>
      </c>
      <c r="H33" s="163">
        <f>IFERROR(TRUNC(ROUND(INDEX('INPP base jul 2019'!$C$9:$N$233,MATCH('Factor de Ajuste'!$B33,'INPP base jul 2019'!$B$9:$B$235,0),MATCH('Factor de Ajuste'!H$10,'INPP base jul 2019'!$C$8:$N$8,0)),5),5),"")</f>
        <v>88.562539999999998</v>
      </c>
      <c r="I33" s="163">
        <f>IFERROR(TRUNC(ROUND(INDEX('INPP base jul 2019'!$C$9:$N$233,MATCH('Factor de Ajuste'!$B33,'INPP base jul 2019'!$B$9:$B$235,0),MATCH('Factor de Ajuste'!I$10,'INPP base jul 2019'!$C$8:$N$8,0)),5),5),"")</f>
        <v>86.380660000000006</v>
      </c>
      <c r="J33" s="163">
        <f>IFERROR(TRUNC(ROUND(INDEX('INPP base jul 2019'!$C$9:$N$233,MATCH('Factor de Ajuste'!$B33,'INPP base jul 2019'!$B$9:$B$235,0),MATCH('Factor de Ajuste'!J$10,'INPP base jul 2019'!$C$8:$N$8,0)),5),5),"")</f>
        <v>93.89958</v>
      </c>
      <c r="K33" s="163">
        <f>IFERROR(TRUNC(ROUND(INDEX('INPP base jul 2019'!$C$9:$N$233,MATCH('Factor de Ajuste'!$B33,'INPP base jul 2019'!$B$9:$B$235,0),MATCH('Factor de Ajuste'!K$10,'INPP base jul 2019'!$C$8:$N$8,0)),5),5),"")</f>
        <v>97.128159999999994</v>
      </c>
      <c r="L33" s="163">
        <f>IFERROR(TRUNC(ROUND(INDEX('INPP base jul 2019'!$C$9:$N$233,MATCH('Factor de Ajuste'!$B33,'INPP base jul 2019'!$B$9:$B$235,0),MATCH('Factor de Ajuste'!L$10,'INPP base jul 2019'!$C$8:$N$8,0)),5),5),"")</f>
        <v>88.548900000000003</v>
      </c>
      <c r="M33" s="163">
        <f>IFERROR(TRUNC(ROUND(INDEX('INPP base jul 2019'!$C$9:$N$233,MATCH('Factor de Ajuste'!$B33,'INPP base jul 2019'!$B$9:$B$235,0),MATCH('Factor de Ajuste'!M$10,'INPP base jul 2019'!$C$8:$N$8,0)),5),5),"")</f>
        <v>94.390709999999999</v>
      </c>
      <c r="N33" s="163">
        <f>IFERROR(TRUNC(ROUND(INDEX('INPP base jul 2019'!$C$9:$N$233,MATCH('Factor de Ajuste'!$B33,'INPP base jul 2019'!$B$9:$B$235,0),MATCH('Factor de Ajuste'!N$10,'INPP base jul 2019'!$C$8:$N$8,0)),5),5),"")</f>
        <v>91.279759999999996</v>
      </c>
      <c r="O33" s="163">
        <f t="shared" si="0"/>
        <v>89.805099999999996</v>
      </c>
      <c r="P33" s="163">
        <f t="shared" si="1"/>
        <v>1.01308</v>
      </c>
      <c r="Q33" s="166"/>
      <c r="R33" s="168"/>
      <c r="S33" s="169"/>
      <c r="T33" s="167"/>
    </row>
    <row r="34" spans="1:20" s="165" customFormat="1" x14ac:dyDescent="0.3">
      <c r="A34" s="162"/>
      <c r="B34" s="136">
        <v>42705</v>
      </c>
      <c r="C34" s="163">
        <f>IFERROR(TRUNC(ROUND(INDEX('INPP base jul 2019'!$C$9:$N$233,MATCH('Factor de Ajuste'!$B34,'INPP base jul 2019'!$B$9:$B$235,0),MATCH('Factor de Ajuste'!C$10,'INPP base jul 2019'!$C$8:$N$8,0)),5),5),"")</f>
        <v>83.272149999999996</v>
      </c>
      <c r="D34" s="163">
        <f>IFERROR(TRUNC(ROUND(INDEX('INPP base jul 2019'!$C$9:$N$233,MATCH('Factor de Ajuste'!$B34,'INPP base jul 2019'!$B$9:$B$235,0),MATCH('Factor de Ajuste'!D$10,'INPP base jul 2019'!$C$8:$N$8,0)),5),5),"")</f>
        <v>84.716899999999995</v>
      </c>
      <c r="E34" s="163">
        <f>IFERROR(TRUNC(ROUND(INDEX('INPP base jul 2019'!$C$9:$N$233,MATCH('Factor de Ajuste'!$B34,'INPP base jul 2019'!$B$9:$B$235,0),MATCH('Factor de Ajuste'!E$10,'INPP base jul 2019'!$C$8:$N$8,0)),5),5),"")</f>
        <v>91.045749999999998</v>
      </c>
      <c r="F34" s="163">
        <f>IFERROR(TRUNC(ROUND(INDEX('INPP base jul 2019'!$C$9:$N$233,MATCH('Factor de Ajuste'!$B34,'INPP base jul 2019'!$B$9:$B$235,0),MATCH('Factor de Ajuste'!F$10,'INPP base jul 2019'!$C$8:$N$8,0)),5),5),"")</f>
        <v>87.850960000000001</v>
      </c>
      <c r="G34" s="163">
        <f>IFERROR(TRUNC(ROUND(INDEX('INPP base jul 2019'!$C$9:$N$233,MATCH('Factor de Ajuste'!$B34,'INPP base jul 2019'!$B$9:$B$235,0),MATCH('Factor de Ajuste'!G$10,'INPP base jul 2019'!$C$8:$N$8,0)),5),5),"")</f>
        <v>88.823660000000004</v>
      </c>
      <c r="H34" s="163">
        <f>IFERROR(TRUNC(ROUND(INDEX('INPP base jul 2019'!$C$9:$N$233,MATCH('Factor de Ajuste'!$B34,'INPP base jul 2019'!$B$9:$B$235,0),MATCH('Factor de Ajuste'!H$10,'INPP base jul 2019'!$C$8:$N$8,0)),5),5),"")</f>
        <v>88.970780000000005</v>
      </c>
      <c r="I34" s="163">
        <f>IFERROR(TRUNC(ROUND(INDEX('INPP base jul 2019'!$C$9:$N$233,MATCH('Factor de Ajuste'!$B34,'INPP base jul 2019'!$B$9:$B$235,0),MATCH('Factor de Ajuste'!I$10,'INPP base jul 2019'!$C$8:$N$8,0)),5),5),"")</f>
        <v>87.248620000000003</v>
      </c>
      <c r="J34" s="163">
        <f>IFERROR(TRUNC(ROUND(INDEX('INPP base jul 2019'!$C$9:$N$233,MATCH('Factor de Ajuste'!$B34,'INPP base jul 2019'!$B$9:$B$235,0),MATCH('Factor de Ajuste'!J$10,'INPP base jul 2019'!$C$8:$N$8,0)),5),5),"")</f>
        <v>95.667950000000005</v>
      </c>
      <c r="K34" s="163">
        <f>IFERROR(TRUNC(ROUND(INDEX('INPP base jul 2019'!$C$9:$N$233,MATCH('Factor de Ajuste'!$B34,'INPP base jul 2019'!$B$9:$B$235,0),MATCH('Factor de Ajuste'!K$10,'INPP base jul 2019'!$C$8:$N$8,0)),5),5),"")</f>
        <v>98.684470000000005</v>
      </c>
      <c r="L34" s="163">
        <f>IFERROR(TRUNC(ROUND(INDEX('INPP base jul 2019'!$C$9:$N$233,MATCH('Factor de Ajuste'!$B34,'INPP base jul 2019'!$B$9:$B$235,0),MATCH('Factor de Ajuste'!L$10,'INPP base jul 2019'!$C$8:$N$8,0)),5),5),"")</f>
        <v>89.613129999999998</v>
      </c>
      <c r="M34" s="163">
        <f>IFERROR(TRUNC(ROUND(INDEX('INPP base jul 2019'!$C$9:$N$233,MATCH('Factor de Ajuste'!$B34,'INPP base jul 2019'!$B$9:$B$235,0),MATCH('Factor de Ajuste'!M$10,'INPP base jul 2019'!$C$8:$N$8,0)),5),5),"")</f>
        <v>96.194879999999998</v>
      </c>
      <c r="N34" s="163">
        <f>IFERROR(TRUNC(ROUND(INDEX('INPP base jul 2019'!$C$9:$N$233,MATCH('Factor de Ajuste'!$B34,'INPP base jul 2019'!$B$9:$B$235,0),MATCH('Factor de Ajuste'!N$10,'INPP base jul 2019'!$C$8:$N$8,0)),5),5),"")</f>
        <v>92.206900000000005</v>
      </c>
      <c r="O34" s="163">
        <f t="shared" si="0"/>
        <v>91.140749999999997</v>
      </c>
      <c r="P34" s="163">
        <f t="shared" si="1"/>
        <v>1.0000100000000001</v>
      </c>
      <c r="Q34" s="166"/>
      <c r="R34" s="168"/>
      <c r="S34" s="169"/>
      <c r="T34" s="167"/>
    </row>
    <row r="35" spans="1:20" s="171" customFormat="1" x14ac:dyDescent="0.3">
      <c r="A35" s="162"/>
      <c r="B35" s="136">
        <v>42736</v>
      </c>
      <c r="C35" s="163">
        <f>IFERROR(TRUNC(ROUND(INDEX('INPP base jul 2019'!$C$9:$N$233,MATCH('Factor de Ajuste'!$B35,'INPP base jul 2019'!$B$9:$B$235,0),MATCH('Factor de Ajuste'!C$10,'INPP base jul 2019'!$C$8:$N$8,0)),5),5),"")</f>
        <v>85.602630000000005</v>
      </c>
      <c r="D35" s="163">
        <f>IFERROR(TRUNC(ROUND(INDEX('INPP base jul 2019'!$C$9:$N$233,MATCH('Factor de Ajuste'!$B35,'INPP base jul 2019'!$B$9:$B$235,0),MATCH('Factor de Ajuste'!D$10,'INPP base jul 2019'!$C$8:$N$8,0)),5),5),"")</f>
        <v>87.517430000000004</v>
      </c>
      <c r="E35" s="163">
        <f>IFERROR(TRUNC(ROUND(INDEX('INPP base jul 2019'!$C$9:$N$233,MATCH('Factor de Ajuste'!$B35,'INPP base jul 2019'!$B$9:$B$235,0),MATCH('Factor de Ajuste'!E$10,'INPP base jul 2019'!$C$8:$N$8,0)),5),5),"")</f>
        <v>95.145880000000005</v>
      </c>
      <c r="F35" s="163">
        <f>IFERROR(TRUNC(ROUND(INDEX('INPP base jul 2019'!$C$9:$N$233,MATCH('Factor de Ajuste'!$B35,'INPP base jul 2019'!$B$9:$B$235,0),MATCH('Factor de Ajuste'!F$10,'INPP base jul 2019'!$C$8:$N$8,0)),5),5),"")</f>
        <v>90.276910000000001</v>
      </c>
      <c r="G35" s="163">
        <f>IFERROR(TRUNC(ROUND(INDEX('INPP base jul 2019'!$C$9:$N$233,MATCH('Factor de Ajuste'!$B35,'INPP base jul 2019'!$B$9:$B$235,0),MATCH('Factor de Ajuste'!G$10,'INPP base jul 2019'!$C$8:$N$8,0)),5),5),"")</f>
        <v>90.826170000000005</v>
      </c>
      <c r="H35" s="163">
        <f>IFERROR(TRUNC(ROUND(INDEX('INPP base jul 2019'!$C$9:$N$233,MATCH('Factor de Ajuste'!$B35,'INPP base jul 2019'!$B$9:$B$235,0),MATCH('Factor de Ajuste'!H$10,'INPP base jul 2019'!$C$8:$N$8,0)),5),5),"")</f>
        <v>93.232799999999997</v>
      </c>
      <c r="I35" s="163">
        <f>IFERROR(TRUNC(ROUND(INDEX('INPP base jul 2019'!$C$9:$N$233,MATCH('Factor de Ajuste'!$B35,'INPP base jul 2019'!$B$9:$B$235,0),MATCH('Factor de Ajuste'!I$10,'INPP base jul 2019'!$C$8:$N$8,0)),5),5),"")</f>
        <v>89.493719999999996</v>
      </c>
      <c r="J35" s="163">
        <f>IFERROR(TRUNC(ROUND(INDEX('INPP base jul 2019'!$C$9:$N$233,MATCH('Factor de Ajuste'!$B35,'INPP base jul 2019'!$B$9:$B$235,0),MATCH('Factor de Ajuste'!J$10,'INPP base jul 2019'!$C$8:$N$8,0)),5),5),"")</f>
        <v>98.207319999999996</v>
      </c>
      <c r="K35" s="163">
        <f>IFERROR(TRUNC(ROUND(INDEX('INPP base jul 2019'!$C$9:$N$233,MATCH('Factor de Ajuste'!$B35,'INPP base jul 2019'!$B$9:$B$235,0),MATCH('Factor de Ajuste'!K$10,'INPP base jul 2019'!$C$8:$N$8,0)),5),5),"")</f>
        <v>101.95762999999999</v>
      </c>
      <c r="L35" s="163">
        <f>IFERROR(TRUNC(ROUND(INDEX('INPP base jul 2019'!$C$9:$N$233,MATCH('Factor de Ajuste'!$B35,'INPP base jul 2019'!$B$9:$B$235,0),MATCH('Factor de Ajuste'!L$10,'INPP base jul 2019'!$C$8:$N$8,0)),5),5),"")</f>
        <v>92.140330000000006</v>
      </c>
      <c r="M35" s="163">
        <f>IFERROR(TRUNC(ROUND(INDEX('INPP base jul 2019'!$C$9:$N$233,MATCH('Factor de Ajuste'!$B35,'INPP base jul 2019'!$B$9:$B$235,0),MATCH('Factor de Ajuste'!M$10,'INPP base jul 2019'!$C$8:$N$8,0)),5),5),"")</f>
        <v>98.143770000000004</v>
      </c>
      <c r="N35" s="163">
        <f>IFERROR(TRUNC(ROUND(INDEX('INPP base jul 2019'!$C$9:$N$233,MATCH('Factor de Ajuste'!$B35,'INPP base jul 2019'!$B$9:$B$235,0),MATCH('Factor de Ajuste'!N$10,'INPP base jul 2019'!$C$8:$N$8,0)),5),5),"")</f>
        <v>94.428479999999993</v>
      </c>
      <c r="O35" s="163">
        <f t="shared" si="0"/>
        <v>93.716399999999993</v>
      </c>
      <c r="P35" s="163">
        <f t="shared" si="1"/>
        <v>1.0176499999999999</v>
      </c>
      <c r="Q35" s="170"/>
      <c r="R35" s="168"/>
      <c r="S35" s="169"/>
      <c r="T35" s="167"/>
    </row>
    <row r="36" spans="1:20" s="171" customFormat="1" x14ac:dyDescent="0.3">
      <c r="A36" s="162"/>
      <c r="B36" s="136">
        <v>42767</v>
      </c>
      <c r="C36" s="163">
        <f>IFERROR(TRUNC(ROUND(INDEX('INPP base jul 2019'!$C$9:$N$233,MATCH('Factor de Ajuste'!$B36,'INPP base jul 2019'!$B$9:$B$235,0),MATCH('Factor de Ajuste'!C$10,'INPP base jul 2019'!$C$8:$N$8,0)),5),5),"")</f>
        <v>87.765699999999995</v>
      </c>
      <c r="D36" s="163">
        <f>IFERROR(TRUNC(ROUND(INDEX('INPP base jul 2019'!$C$9:$N$233,MATCH('Factor de Ajuste'!$B36,'INPP base jul 2019'!$B$9:$B$235,0),MATCH('Factor de Ajuste'!D$10,'INPP base jul 2019'!$C$8:$N$8,0)),5),5),"")</f>
        <v>90.924239999999998</v>
      </c>
      <c r="E36" s="163">
        <f>IFERROR(TRUNC(ROUND(INDEX('INPP base jul 2019'!$C$9:$N$233,MATCH('Factor de Ajuste'!$B36,'INPP base jul 2019'!$B$9:$B$235,0),MATCH('Factor de Ajuste'!E$10,'INPP base jul 2019'!$C$8:$N$8,0)),5),5),"")</f>
        <v>97.490780000000001</v>
      </c>
      <c r="F36" s="163">
        <f>IFERROR(TRUNC(ROUND(INDEX('INPP base jul 2019'!$C$9:$N$233,MATCH('Factor de Ajuste'!$B36,'INPP base jul 2019'!$B$9:$B$235,0),MATCH('Factor de Ajuste'!F$10,'INPP base jul 2019'!$C$8:$N$8,0)),5),5),"")</f>
        <v>89.887110000000007</v>
      </c>
      <c r="G36" s="163">
        <f>IFERROR(TRUNC(ROUND(INDEX('INPP base jul 2019'!$C$9:$N$233,MATCH('Factor de Ajuste'!$B36,'INPP base jul 2019'!$B$9:$B$235,0),MATCH('Factor de Ajuste'!G$10,'INPP base jul 2019'!$C$8:$N$8,0)),5),5),"")</f>
        <v>92.102080000000001</v>
      </c>
      <c r="H36" s="163">
        <f>IFERROR(TRUNC(ROUND(INDEX('INPP base jul 2019'!$C$9:$N$233,MATCH('Factor de Ajuste'!$B36,'INPP base jul 2019'!$B$9:$B$235,0),MATCH('Factor de Ajuste'!H$10,'INPP base jul 2019'!$C$8:$N$8,0)),5),5),"")</f>
        <v>94.516949999999994</v>
      </c>
      <c r="I36" s="163">
        <f>IFERROR(TRUNC(ROUND(INDEX('INPP base jul 2019'!$C$9:$N$233,MATCH('Factor de Ajuste'!$B36,'INPP base jul 2019'!$B$9:$B$235,0),MATCH('Factor de Ajuste'!I$10,'INPP base jul 2019'!$C$8:$N$8,0)),5),5),"")</f>
        <v>89.811040000000006</v>
      </c>
      <c r="J36" s="163">
        <f>IFERROR(TRUNC(ROUND(INDEX('INPP base jul 2019'!$C$9:$N$233,MATCH('Factor de Ajuste'!$B36,'INPP base jul 2019'!$B$9:$B$235,0),MATCH('Factor de Ajuste'!J$10,'INPP base jul 2019'!$C$8:$N$8,0)),5),5),"")</f>
        <v>95.936670000000007</v>
      </c>
      <c r="K36" s="163">
        <f>IFERROR(TRUNC(ROUND(INDEX('INPP base jul 2019'!$C$9:$N$233,MATCH('Factor de Ajuste'!$B36,'INPP base jul 2019'!$B$9:$B$235,0),MATCH('Factor de Ajuste'!K$10,'INPP base jul 2019'!$C$8:$N$8,0)),5),5),"")</f>
        <v>99.572159999999997</v>
      </c>
      <c r="L36" s="163">
        <f>IFERROR(TRUNC(ROUND(INDEX('INPP base jul 2019'!$C$9:$N$233,MATCH('Factor de Ajuste'!$B36,'INPP base jul 2019'!$B$9:$B$235,0),MATCH('Factor de Ajuste'!L$10,'INPP base jul 2019'!$C$8:$N$8,0)),5),5),"")</f>
        <v>90.836640000000003</v>
      </c>
      <c r="M36" s="163">
        <f>IFERROR(TRUNC(ROUND(INDEX('INPP base jul 2019'!$C$9:$N$233,MATCH('Factor de Ajuste'!$B36,'INPP base jul 2019'!$B$9:$B$235,0),MATCH('Factor de Ajuste'!M$10,'INPP base jul 2019'!$C$8:$N$8,0)),5),5),"")</f>
        <v>97.010080000000002</v>
      </c>
      <c r="N36" s="163">
        <f>IFERROR(TRUNC(ROUND(INDEX('INPP base jul 2019'!$C$9:$N$233,MATCH('Factor de Ajuste'!$B36,'INPP base jul 2019'!$B$9:$B$235,0),MATCH('Factor de Ajuste'!N$10,'INPP base jul 2019'!$C$8:$N$8,0)),5),5),"")</f>
        <v>94.003839999999997</v>
      </c>
      <c r="O36" s="163">
        <f t="shared" si="0"/>
        <v>93.799210000000002</v>
      </c>
      <c r="P36" s="163">
        <f t="shared" si="1"/>
        <v>1.0148699999999999</v>
      </c>
      <c r="Q36" s="170"/>
      <c r="R36" s="168"/>
      <c r="S36" s="169"/>
      <c r="T36" s="167"/>
    </row>
    <row r="37" spans="1:20" s="171" customFormat="1" x14ac:dyDescent="0.3">
      <c r="A37" s="162"/>
      <c r="B37" s="136">
        <v>42795</v>
      </c>
      <c r="C37" s="163">
        <f>IFERROR(TRUNC(ROUND(INDEX('INPP base jul 2019'!$C$9:$N$233,MATCH('Factor de Ajuste'!$B37,'INPP base jul 2019'!$B$9:$B$235,0),MATCH('Factor de Ajuste'!C$10,'INPP base jul 2019'!$C$8:$N$8,0)),5),5),"")</f>
        <v>88.509510000000006</v>
      </c>
      <c r="D37" s="163">
        <f>IFERROR(TRUNC(ROUND(INDEX('INPP base jul 2019'!$C$9:$N$233,MATCH('Factor de Ajuste'!$B37,'INPP base jul 2019'!$B$9:$B$235,0),MATCH('Factor de Ajuste'!D$10,'INPP base jul 2019'!$C$8:$N$8,0)),5),5),"")</f>
        <v>91.326229999999995</v>
      </c>
      <c r="E37" s="163">
        <f>IFERROR(TRUNC(ROUND(INDEX('INPP base jul 2019'!$C$9:$N$233,MATCH('Factor de Ajuste'!$B37,'INPP base jul 2019'!$B$9:$B$235,0),MATCH('Factor de Ajuste'!E$10,'INPP base jul 2019'!$C$8:$N$8,0)),5),5),"")</f>
        <v>96.27946</v>
      </c>
      <c r="F37" s="163">
        <f>IFERROR(TRUNC(ROUND(INDEX('INPP base jul 2019'!$C$9:$N$233,MATCH('Factor de Ajuste'!$B37,'INPP base jul 2019'!$B$9:$B$235,0),MATCH('Factor de Ajuste'!F$10,'INPP base jul 2019'!$C$8:$N$8,0)),5),5),"")</f>
        <v>90.217560000000006</v>
      </c>
      <c r="G37" s="163">
        <f>IFERROR(TRUNC(ROUND(INDEX('INPP base jul 2019'!$C$9:$N$233,MATCH('Factor de Ajuste'!$B37,'INPP base jul 2019'!$B$9:$B$235,0),MATCH('Factor de Ajuste'!G$10,'INPP base jul 2019'!$C$8:$N$8,0)),5),5),"")</f>
        <v>92.310379999999995</v>
      </c>
      <c r="H37" s="163">
        <f>IFERROR(TRUNC(ROUND(INDEX('INPP base jul 2019'!$C$9:$N$233,MATCH('Factor de Ajuste'!$B37,'INPP base jul 2019'!$B$9:$B$235,0),MATCH('Factor de Ajuste'!H$10,'INPP base jul 2019'!$C$8:$N$8,0)),5),5),"")</f>
        <v>93.563749999999999</v>
      </c>
      <c r="I37" s="163">
        <f>IFERROR(TRUNC(ROUND(INDEX('INPP base jul 2019'!$C$9:$N$233,MATCH('Factor de Ajuste'!$B37,'INPP base jul 2019'!$B$9:$B$235,0),MATCH('Factor de Ajuste'!I$10,'INPP base jul 2019'!$C$8:$N$8,0)),5),5),"")</f>
        <v>89.818740000000005</v>
      </c>
      <c r="J37" s="163">
        <f>IFERROR(TRUNC(ROUND(INDEX('INPP base jul 2019'!$C$9:$N$233,MATCH('Factor de Ajuste'!$B37,'INPP base jul 2019'!$B$9:$B$235,0),MATCH('Factor de Ajuste'!J$10,'INPP base jul 2019'!$C$8:$N$8,0)),5),5),"")</f>
        <v>94.260360000000006</v>
      </c>
      <c r="K37" s="163">
        <f>IFERROR(TRUNC(ROUND(INDEX('INPP base jul 2019'!$C$9:$N$233,MATCH('Factor de Ajuste'!$B37,'INPP base jul 2019'!$B$9:$B$235,0),MATCH('Factor de Ajuste'!K$10,'INPP base jul 2019'!$C$8:$N$8,0)),5),5),"")</f>
        <v>97.377449999999996</v>
      </c>
      <c r="L37" s="163">
        <f>IFERROR(TRUNC(ROUND(INDEX('INPP base jul 2019'!$C$9:$N$233,MATCH('Factor de Ajuste'!$B37,'INPP base jul 2019'!$B$9:$B$235,0),MATCH('Factor de Ajuste'!L$10,'INPP base jul 2019'!$C$8:$N$8,0)),5),5),"")</f>
        <v>89.283529999999999</v>
      </c>
      <c r="M37" s="163">
        <f>IFERROR(TRUNC(ROUND(INDEX('INPP base jul 2019'!$C$9:$N$233,MATCH('Factor de Ajuste'!$B37,'INPP base jul 2019'!$B$9:$B$235,0),MATCH('Factor de Ajuste'!M$10,'INPP base jul 2019'!$C$8:$N$8,0)),5),5),"")</f>
        <v>95.220579999999998</v>
      </c>
      <c r="N37" s="163">
        <f>IFERROR(TRUNC(ROUND(INDEX('INPP base jul 2019'!$C$9:$N$233,MATCH('Factor de Ajuste'!$B37,'INPP base jul 2019'!$B$9:$B$235,0),MATCH('Factor de Ajuste'!N$10,'INPP base jul 2019'!$C$8:$N$8,0)),5),5),"")</f>
        <v>92.738600000000005</v>
      </c>
      <c r="O37" s="163">
        <f t="shared" si="0"/>
        <v>92.909909999999996</v>
      </c>
      <c r="P37" s="163">
        <f t="shared" si="1"/>
        <v>1.02826</v>
      </c>
      <c r="Q37" s="170"/>
      <c r="R37" s="168"/>
      <c r="S37" s="169"/>
      <c r="T37" s="167"/>
    </row>
    <row r="38" spans="1:20" s="171" customFormat="1" x14ac:dyDescent="0.3">
      <c r="A38" s="162"/>
      <c r="B38" s="136">
        <v>42826</v>
      </c>
      <c r="C38" s="163">
        <f>IFERROR(TRUNC(ROUND(INDEX('INPP base jul 2019'!$C$9:$N$233,MATCH('Factor de Ajuste'!$B38,'INPP base jul 2019'!$B$9:$B$235,0),MATCH('Factor de Ajuste'!C$10,'INPP base jul 2019'!$C$8:$N$8,0)),5),5),"")</f>
        <v>88.616810000000001</v>
      </c>
      <c r="D38" s="163">
        <f>IFERROR(TRUNC(ROUND(INDEX('INPP base jul 2019'!$C$9:$N$233,MATCH('Factor de Ajuste'!$B38,'INPP base jul 2019'!$B$9:$B$235,0),MATCH('Factor de Ajuste'!D$10,'INPP base jul 2019'!$C$8:$N$8,0)),5),5),"")</f>
        <v>90.854879999999994</v>
      </c>
      <c r="E38" s="163">
        <f>IFERROR(TRUNC(ROUND(INDEX('INPP base jul 2019'!$C$9:$N$233,MATCH('Factor de Ajuste'!$B38,'INPP base jul 2019'!$B$9:$B$235,0),MATCH('Factor de Ajuste'!E$10,'INPP base jul 2019'!$C$8:$N$8,0)),5),5),"")</f>
        <v>91.900880000000001</v>
      </c>
      <c r="F38" s="163">
        <f>IFERROR(TRUNC(ROUND(INDEX('INPP base jul 2019'!$C$9:$N$233,MATCH('Factor de Ajuste'!$B38,'INPP base jul 2019'!$B$9:$B$235,0),MATCH('Factor de Ajuste'!F$10,'INPP base jul 2019'!$C$8:$N$8,0)),5),5),"")</f>
        <v>89.848249999999993</v>
      </c>
      <c r="G38" s="163">
        <f>IFERROR(TRUNC(ROUND(INDEX('INPP base jul 2019'!$C$9:$N$233,MATCH('Factor de Ajuste'!$B38,'INPP base jul 2019'!$B$9:$B$235,0),MATCH('Factor de Ajuste'!G$10,'INPP base jul 2019'!$C$8:$N$8,0)),5),5),"")</f>
        <v>92.179609999999997</v>
      </c>
      <c r="H38" s="163">
        <f>IFERROR(TRUNC(ROUND(INDEX('INPP base jul 2019'!$C$9:$N$233,MATCH('Factor de Ajuste'!$B38,'INPP base jul 2019'!$B$9:$B$235,0),MATCH('Factor de Ajuste'!H$10,'INPP base jul 2019'!$C$8:$N$8,0)),5),5),"")</f>
        <v>92.415530000000004</v>
      </c>
      <c r="I38" s="163">
        <f>IFERROR(TRUNC(ROUND(INDEX('INPP base jul 2019'!$C$9:$N$233,MATCH('Factor de Ajuste'!$B38,'INPP base jul 2019'!$B$9:$B$235,0),MATCH('Factor de Ajuste'!I$10,'INPP base jul 2019'!$C$8:$N$8,0)),5),5),"")</f>
        <v>89.371459999999999</v>
      </c>
      <c r="J38" s="163">
        <f>IFERROR(TRUNC(ROUND(INDEX('INPP base jul 2019'!$C$9:$N$233,MATCH('Factor de Ajuste'!$B38,'INPP base jul 2019'!$B$9:$B$235,0),MATCH('Factor de Ajuste'!J$10,'INPP base jul 2019'!$C$8:$N$8,0)),5),5),"")</f>
        <v>92.866460000000004</v>
      </c>
      <c r="K38" s="163">
        <f>IFERROR(TRUNC(ROUND(INDEX('INPP base jul 2019'!$C$9:$N$233,MATCH('Factor de Ajuste'!$B38,'INPP base jul 2019'!$B$9:$B$235,0),MATCH('Factor de Ajuste'!K$10,'INPP base jul 2019'!$C$8:$N$8,0)),5),5),"")</f>
        <v>95.891599999999997</v>
      </c>
      <c r="L38" s="163">
        <f>IFERROR(TRUNC(ROUND(INDEX('INPP base jul 2019'!$C$9:$N$233,MATCH('Factor de Ajuste'!$B38,'INPP base jul 2019'!$B$9:$B$235,0),MATCH('Factor de Ajuste'!L$10,'INPP base jul 2019'!$C$8:$N$8,0)),5),5),"")</f>
        <v>90.405600000000007</v>
      </c>
      <c r="M38" s="163">
        <f>IFERROR(TRUNC(ROUND(INDEX('INPP base jul 2019'!$C$9:$N$233,MATCH('Factor de Ajuste'!$B38,'INPP base jul 2019'!$B$9:$B$235,0),MATCH('Factor de Ajuste'!M$10,'INPP base jul 2019'!$C$8:$N$8,0)),5),5),"")</f>
        <v>94.121830000000003</v>
      </c>
      <c r="N38" s="163">
        <f>IFERROR(TRUNC(ROUND(INDEX('INPP base jul 2019'!$C$9:$N$233,MATCH('Factor de Ajuste'!$B38,'INPP base jul 2019'!$B$9:$B$235,0),MATCH('Factor de Ajuste'!N$10,'INPP base jul 2019'!$C$8:$N$8,0)),5),5),"")</f>
        <v>92.123660000000001</v>
      </c>
      <c r="O38" s="163">
        <f t="shared" si="0"/>
        <v>92.001320000000007</v>
      </c>
      <c r="P38" s="163">
        <f t="shared" si="1"/>
        <v>1.00088</v>
      </c>
      <c r="Q38" s="170"/>
      <c r="R38" s="168"/>
      <c r="S38" s="169"/>
      <c r="T38" s="167"/>
    </row>
    <row r="39" spans="1:20" s="171" customFormat="1" x14ac:dyDescent="0.3">
      <c r="A39" s="162"/>
      <c r="B39" s="136">
        <v>42856</v>
      </c>
      <c r="C39" s="163">
        <f>IFERROR(TRUNC(ROUND(INDEX('INPP base jul 2019'!$C$9:$N$233,MATCH('Factor de Ajuste'!$B39,'INPP base jul 2019'!$B$9:$B$235,0),MATCH('Factor de Ajuste'!C$10,'INPP base jul 2019'!$C$8:$N$8,0)),5),5),"")</f>
        <v>88.94547</v>
      </c>
      <c r="D39" s="163">
        <f>IFERROR(TRUNC(ROUND(INDEX('INPP base jul 2019'!$C$9:$N$233,MATCH('Factor de Ajuste'!$B39,'INPP base jul 2019'!$B$9:$B$235,0),MATCH('Factor de Ajuste'!D$10,'INPP base jul 2019'!$C$8:$N$8,0)),5),5),"")</f>
        <v>90.862849999999995</v>
      </c>
      <c r="E39" s="163">
        <f>IFERROR(TRUNC(ROUND(INDEX('INPP base jul 2019'!$C$9:$N$233,MATCH('Factor de Ajuste'!$B39,'INPP base jul 2019'!$B$9:$B$235,0),MATCH('Factor de Ajuste'!E$10,'INPP base jul 2019'!$C$8:$N$8,0)),5),5),"")</f>
        <v>91.572400000000002</v>
      </c>
      <c r="F39" s="163">
        <f>IFERROR(TRUNC(ROUND(INDEX('INPP base jul 2019'!$C$9:$N$233,MATCH('Factor de Ajuste'!$B39,'INPP base jul 2019'!$B$9:$B$235,0),MATCH('Factor de Ajuste'!F$10,'INPP base jul 2019'!$C$8:$N$8,0)),5),5),"")</f>
        <v>89.949629999999999</v>
      </c>
      <c r="G39" s="163">
        <f>IFERROR(TRUNC(ROUND(INDEX('INPP base jul 2019'!$C$9:$N$233,MATCH('Factor de Ajuste'!$B39,'INPP base jul 2019'!$B$9:$B$235,0),MATCH('Factor de Ajuste'!G$10,'INPP base jul 2019'!$C$8:$N$8,0)),5),5),"")</f>
        <v>92.894940000000005</v>
      </c>
      <c r="H39" s="163">
        <f>IFERROR(TRUNC(ROUND(INDEX('INPP base jul 2019'!$C$9:$N$233,MATCH('Factor de Ajuste'!$B39,'INPP base jul 2019'!$B$9:$B$235,0),MATCH('Factor de Ajuste'!H$10,'INPP base jul 2019'!$C$8:$N$8,0)),5),5),"")</f>
        <v>91.143659999999997</v>
      </c>
      <c r="I39" s="163">
        <f>IFERROR(TRUNC(ROUND(INDEX('INPP base jul 2019'!$C$9:$N$233,MATCH('Factor de Ajuste'!$B39,'INPP base jul 2019'!$B$9:$B$235,0),MATCH('Factor de Ajuste'!I$10,'INPP base jul 2019'!$C$8:$N$8,0)),5),5),"")</f>
        <v>89.179419999999993</v>
      </c>
      <c r="J39" s="163">
        <f>IFERROR(TRUNC(ROUND(INDEX('INPP base jul 2019'!$C$9:$N$233,MATCH('Factor de Ajuste'!$B39,'INPP base jul 2019'!$B$9:$B$235,0),MATCH('Factor de Ajuste'!J$10,'INPP base jul 2019'!$C$8:$N$8,0)),5),5),"")</f>
        <v>93.072540000000004</v>
      </c>
      <c r="K39" s="163">
        <f>IFERROR(TRUNC(ROUND(INDEX('INPP base jul 2019'!$C$9:$N$233,MATCH('Factor de Ajuste'!$B39,'INPP base jul 2019'!$B$9:$B$235,0),MATCH('Factor de Ajuste'!K$10,'INPP base jul 2019'!$C$8:$N$8,0)),5),5),"")</f>
        <v>96.417259999999999</v>
      </c>
      <c r="L39" s="163">
        <f>IFERROR(TRUNC(ROUND(INDEX('INPP base jul 2019'!$C$9:$N$233,MATCH('Factor de Ajuste'!$B39,'INPP base jul 2019'!$B$9:$B$235,0),MATCH('Factor de Ajuste'!L$10,'INPP base jul 2019'!$C$8:$N$8,0)),5),5),"")</f>
        <v>91.032550000000001</v>
      </c>
      <c r="M39" s="163">
        <f>IFERROR(TRUNC(ROUND(INDEX('INPP base jul 2019'!$C$9:$N$233,MATCH('Factor de Ajuste'!$B39,'INPP base jul 2019'!$B$9:$B$235,0),MATCH('Factor de Ajuste'!M$10,'INPP base jul 2019'!$C$8:$N$8,0)),5),5),"")</f>
        <v>94.282979999999995</v>
      </c>
      <c r="N39" s="163">
        <f>IFERROR(TRUNC(ROUND(INDEX('INPP base jul 2019'!$C$9:$N$233,MATCH('Factor de Ajuste'!$B39,'INPP base jul 2019'!$B$9:$B$235,0),MATCH('Factor de Ajuste'!N$10,'INPP base jul 2019'!$C$8:$N$8,0)),5),5),"")</f>
        <v>92.773269999999997</v>
      </c>
      <c r="O39" s="163">
        <f t="shared" si="0"/>
        <v>92.140280000000004</v>
      </c>
      <c r="P39" s="163">
        <f t="shared" si="1"/>
        <v>0.99051999999999996</v>
      </c>
      <c r="Q39" s="170"/>
      <c r="R39" s="168"/>
      <c r="S39" s="169"/>
      <c r="T39" s="167"/>
    </row>
    <row r="40" spans="1:20" s="171" customFormat="1" x14ac:dyDescent="0.3">
      <c r="A40" s="162"/>
      <c r="B40" s="136">
        <v>42887</v>
      </c>
      <c r="C40" s="163">
        <f>IFERROR(TRUNC(ROUND(INDEX('INPP base jul 2019'!$C$9:$N$233,MATCH('Factor de Ajuste'!$B40,'INPP base jul 2019'!$B$9:$B$235,0),MATCH('Factor de Ajuste'!C$10,'INPP base jul 2019'!$C$8:$N$8,0)),5),5),"")</f>
        <v>88.96163</v>
      </c>
      <c r="D40" s="163">
        <f>IFERROR(TRUNC(ROUND(INDEX('INPP base jul 2019'!$C$9:$N$233,MATCH('Factor de Ajuste'!$B40,'INPP base jul 2019'!$B$9:$B$235,0),MATCH('Factor de Ajuste'!D$10,'INPP base jul 2019'!$C$8:$N$8,0)),5),5),"")</f>
        <v>91.568479999999994</v>
      </c>
      <c r="E40" s="163">
        <f>IFERROR(TRUNC(ROUND(INDEX('INPP base jul 2019'!$C$9:$N$233,MATCH('Factor de Ajuste'!$B40,'INPP base jul 2019'!$B$9:$B$235,0),MATCH('Factor de Ajuste'!E$10,'INPP base jul 2019'!$C$8:$N$8,0)),5),5),"")</f>
        <v>90.221360000000004</v>
      </c>
      <c r="F40" s="163">
        <f>IFERROR(TRUNC(ROUND(INDEX('INPP base jul 2019'!$C$9:$N$233,MATCH('Factor de Ajuste'!$B40,'INPP base jul 2019'!$B$9:$B$235,0),MATCH('Factor de Ajuste'!F$10,'INPP base jul 2019'!$C$8:$N$8,0)),5),5),"")</f>
        <v>88.700379999999996</v>
      </c>
      <c r="G40" s="163">
        <f>IFERROR(TRUNC(ROUND(INDEX('INPP base jul 2019'!$C$9:$N$233,MATCH('Factor de Ajuste'!$B40,'INPP base jul 2019'!$B$9:$B$235,0),MATCH('Factor de Ajuste'!G$10,'INPP base jul 2019'!$C$8:$N$8,0)),5),5),"")</f>
        <v>93.136139999999997</v>
      </c>
      <c r="H40" s="163">
        <f>IFERROR(TRUNC(ROUND(INDEX('INPP base jul 2019'!$C$9:$N$233,MATCH('Factor de Ajuste'!$B40,'INPP base jul 2019'!$B$9:$B$235,0),MATCH('Factor de Ajuste'!H$10,'INPP base jul 2019'!$C$8:$N$8,0)),5),5),"")</f>
        <v>90.044730000000001</v>
      </c>
      <c r="I40" s="163">
        <f>IFERROR(TRUNC(ROUND(INDEX('INPP base jul 2019'!$C$9:$N$233,MATCH('Factor de Ajuste'!$B40,'INPP base jul 2019'!$B$9:$B$235,0),MATCH('Factor de Ajuste'!I$10,'INPP base jul 2019'!$C$8:$N$8,0)),5),5),"")</f>
        <v>89.030550000000005</v>
      </c>
      <c r="J40" s="163">
        <f>IFERROR(TRUNC(ROUND(INDEX('INPP base jul 2019'!$C$9:$N$233,MATCH('Factor de Ajuste'!$B40,'INPP base jul 2019'!$B$9:$B$235,0),MATCH('Factor de Ajuste'!J$10,'INPP base jul 2019'!$C$8:$N$8,0)),5),5),"")</f>
        <v>91.646199999999993</v>
      </c>
      <c r="K40" s="163">
        <f>IFERROR(TRUNC(ROUND(INDEX('INPP base jul 2019'!$C$9:$N$233,MATCH('Factor de Ajuste'!$B40,'INPP base jul 2019'!$B$9:$B$235,0),MATCH('Factor de Ajuste'!K$10,'INPP base jul 2019'!$C$8:$N$8,0)),5),5),"")</f>
        <v>94.445359999999994</v>
      </c>
      <c r="L40" s="163">
        <f>IFERROR(TRUNC(ROUND(INDEX('INPP base jul 2019'!$C$9:$N$233,MATCH('Factor de Ajuste'!$B40,'INPP base jul 2019'!$B$9:$B$235,0),MATCH('Factor de Ajuste'!L$10,'INPP base jul 2019'!$C$8:$N$8,0)),5),5),"")</f>
        <v>90.374589999999998</v>
      </c>
      <c r="M40" s="163">
        <f>IFERROR(TRUNC(ROUND(INDEX('INPP base jul 2019'!$C$9:$N$233,MATCH('Factor de Ajuste'!$B40,'INPP base jul 2019'!$B$9:$B$235,0),MATCH('Factor de Ajuste'!M$10,'INPP base jul 2019'!$C$8:$N$8,0)),5),5),"")</f>
        <v>93.024169999999998</v>
      </c>
      <c r="N40" s="163">
        <f>IFERROR(TRUNC(ROUND(INDEX('INPP base jul 2019'!$C$9:$N$233,MATCH('Factor de Ajuste'!$B40,'INPP base jul 2019'!$B$9:$B$235,0),MATCH('Factor de Ajuste'!N$10,'INPP base jul 2019'!$C$8:$N$8,0)),5),5),"")</f>
        <v>91.768479999999997</v>
      </c>
      <c r="O40" s="163">
        <f t="shared" si="0"/>
        <v>91.244749999999996</v>
      </c>
      <c r="P40" s="163">
        <f t="shared" si="1"/>
        <v>0.99021999999999999</v>
      </c>
      <c r="Q40" s="170"/>
      <c r="R40" s="168"/>
      <c r="S40" s="169"/>
      <c r="T40" s="167"/>
    </row>
    <row r="41" spans="1:20" s="171" customFormat="1" x14ac:dyDescent="0.3">
      <c r="A41" s="162"/>
      <c r="B41" s="136">
        <v>42917</v>
      </c>
      <c r="C41" s="163">
        <f>IFERROR(TRUNC(ROUND(INDEX('INPP base jul 2019'!$C$9:$N$233,MATCH('Factor de Ajuste'!$B41,'INPP base jul 2019'!$B$9:$B$235,0),MATCH('Factor de Ajuste'!C$10,'INPP base jul 2019'!$C$8:$N$8,0)),5),5),"")</f>
        <v>89.081670000000003</v>
      </c>
      <c r="D41" s="163">
        <f>IFERROR(TRUNC(ROUND(INDEX('INPP base jul 2019'!$C$9:$N$233,MATCH('Factor de Ajuste'!$B41,'INPP base jul 2019'!$B$9:$B$235,0),MATCH('Factor de Ajuste'!D$10,'INPP base jul 2019'!$C$8:$N$8,0)),5),5),"")</f>
        <v>91.281729999999996</v>
      </c>
      <c r="E41" s="163">
        <f>IFERROR(TRUNC(ROUND(INDEX('INPP base jul 2019'!$C$9:$N$233,MATCH('Factor de Ajuste'!$B41,'INPP base jul 2019'!$B$9:$B$235,0),MATCH('Factor de Ajuste'!E$10,'INPP base jul 2019'!$C$8:$N$8,0)),5),5),"")</f>
        <v>88.743880000000004</v>
      </c>
      <c r="F41" s="163">
        <f>IFERROR(TRUNC(ROUND(INDEX('INPP base jul 2019'!$C$9:$N$233,MATCH('Factor de Ajuste'!$B41,'INPP base jul 2019'!$B$9:$B$235,0),MATCH('Factor de Ajuste'!F$10,'INPP base jul 2019'!$C$8:$N$8,0)),5),5),"")</f>
        <v>88.529769999999999</v>
      </c>
      <c r="G41" s="163">
        <f>IFERROR(TRUNC(ROUND(INDEX('INPP base jul 2019'!$C$9:$N$233,MATCH('Factor de Ajuste'!$B41,'INPP base jul 2019'!$B$9:$B$235,0),MATCH('Factor de Ajuste'!G$10,'INPP base jul 2019'!$C$8:$N$8,0)),5),5),"")</f>
        <v>94.146299999999997</v>
      </c>
      <c r="H41" s="163">
        <f>IFERROR(TRUNC(ROUND(INDEX('INPP base jul 2019'!$C$9:$N$233,MATCH('Factor de Ajuste'!$B41,'INPP base jul 2019'!$B$9:$B$235,0),MATCH('Factor de Ajuste'!H$10,'INPP base jul 2019'!$C$8:$N$8,0)),5),5),"")</f>
        <v>88.486050000000006</v>
      </c>
      <c r="I41" s="163">
        <f>IFERROR(TRUNC(ROUND(INDEX('INPP base jul 2019'!$C$9:$N$233,MATCH('Factor de Ajuste'!$B41,'INPP base jul 2019'!$B$9:$B$235,0),MATCH('Factor de Ajuste'!I$10,'INPP base jul 2019'!$C$8:$N$8,0)),5),5),"")</f>
        <v>89.545419999999993</v>
      </c>
      <c r="J41" s="163">
        <f>IFERROR(TRUNC(ROUND(INDEX('INPP base jul 2019'!$C$9:$N$233,MATCH('Factor de Ajuste'!$B41,'INPP base jul 2019'!$B$9:$B$235,0),MATCH('Factor de Ajuste'!J$10,'INPP base jul 2019'!$C$8:$N$8,0)),5),5),"")</f>
        <v>91.116339999999994</v>
      </c>
      <c r="K41" s="163">
        <f>IFERROR(TRUNC(ROUND(INDEX('INPP base jul 2019'!$C$9:$N$233,MATCH('Factor de Ajuste'!$B41,'INPP base jul 2019'!$B$9:$B$235,0),MATCH('Factor de Ajuste'!K$10,'INPP base jul 2019'!$C$8:$N$8,0)),5),5),"")</f>
        <v>93.298419999999993</v>
      </c>
      <c r="L41" s="163">
        <f>IFERROR(TRUNC(ROUND(INDEX('INPP base jul 2019'!$C$9:$N$233,MATCH('Factor de Ajuste'!$B41,'INPP base jul 2019'!$B$9:$B$235,0),MATCH('Factor de Ajuste'!L$10,'INPP base jul 2019'!$C$8:$N$8,0)),5),5),"")</f>
        <v>89.783959999999993</v>
      </c>
      <c r="M41" s="163">
        <f>IFERROR(TRUNC(ROUND(INDEX('INPP base jul 2019'!$C$9:$N$233,MATCH('Factor de Ajuste'!$B41,'INPP base jul 2019'!$B$9:$B$235,0),MATCH('Factor de Ajuste'!M$10,'INPP base jul 2019'!$C$8:$N$8,0)),5),5),"")</f>
        <v>92.576509999999999</v>
      </c>
      <c r="N41" s="163">
        <f>IFERROR(TRUNC(ROUND(INDEX('INPP base jul 2019'!$C$9:$N$233,MATCH('Factor de Ajuste'!$B41,'INPP base jul 2019'!$B$9:$B$235,0),MATCH('Factor de Ajuste'!N$10,'INPP base jul 2019'!$C$8:$N$8,0)),5),5),"")</f>
        <v>91.41995</v>
      </c>
      <c r="O41" s="163">
        <f t="shared" si="0"/>
        <v>90.793539999999993</v>
      </c>
      <c r="P41" s="163">
        <f t="shared" si="1"/>
        <v>1.0015099999999999</v>
      </c>
      <c r="Q41" s="170"/>
      <c r="R41" s="168"/>
      <c r="S41" s="169"/>
      <c r="T41" s="167"/>
    </row>
    <row r="42" spans="1:20" s="171" customFormat="1" x14ac:dyDescent="0.3">
      <c r="A42" s="162"/>
      <c r="B42" s="136">
        <v>42948</v>
      </c>
      <c r="C42" s="163">
        <f>IFERROR(TRUNC(ROUND(INDEX('INPP base jul 2019'!$C$9:$N$233,MATCH('Factor de Ajuste'!$B42,'INPP base jul 2019'!$B$9:$B$235,0),MATCH('Factor de Ajuste'!C$10,'INPP base jul 2019'!$C$8:$N$8,0)),5),5),"")</f>
        <v>89.263080000000002</v>
      </c>
      <c r="D42" s="163">
        <f>IFERROR(TRUNC(ROUND(INDEX('INPP base jul 2019'!$C$9:$N$233,MATCH('Factor de Ajuste'!$B42,'INPP base jul 2019'!$B$9:$B$235,0),MATCH('Factor de Ajuste'!D$10,'INPP base jul 2019'!$C$8:$N$8,0)),5),5),"")</f>
        <v>91.417159999999996</v>
      </c>
      <c r="E42" s="163">
        <f>IFERROR(TRUNC(ROUND(INDEX('INPP base jul 2019'!$C$9:$N$233,MATCH('Factor de Ajuste'!$B42,'INPP base jul 2019'!$B$9:$B$235,0),MATCH('Factor de Ajuste'!E$10,'INPP base jul 2019'!$C$8:$N$8,0)),5),5),"")</f>
        <v>88.586029999999994</v>
      </c>
      <c r="F42" s="163">
        <f>IFERROR(TRUNC(ROUND(INDEX('INPP base jul 2019'!$C$9:$N$233,MATCH('Factor de Ajuste'!$B42,'INPP base jul 2019'!$B$9:$B$235,0),MATCH('Factor de Ajuste'!F$10,'INPP base jul 2019'!$C$8:$N$8,0)),5),5),"")</f>
        <v>89.009469999999993</v>
      </c>
      <c r="G42" s="163">
        <f>IFERROR(TRUNC(ROUND(INDEX('INPP base jul 2019'!$C$9:$N$233,MATCH('Factor de Ajuste'!$B42,'INPP base jul 2019'!$B$9:$B$235,0),MATCH('Factor de Ajuste'!G$10,'INPP base jul 2019'!$C$8:$N$8,0)),5),5),"")</f>
        <v>94.540080000000003</v>
      </c>
      <c r="H42" s="163">
        <f>IFERROR(TRUNC(ROUND(INDEX('INPP base jul 2019'!$C$9:$N$233,MATCH('Factor de Ajuste'!$B42,'INPP base jul 2019'!$B$9:$B$235,0),MATCH('Factor de Ajuste'!H$10,'INPP base jul 2019'!$C$8:$N$8,0)),5),5),"")</f>
        <v>89.080640000000002</v>
      </c>
      <c r="I42" s="163">
        <f>IFERROR(TRUNC(ROUND(INDEX('INPP base jul 2019'!$C$9:$N$233,MATCH('Factor de Ajuste'!$B42,'INPP base jul 2019'!$B$9:$B$235,0),MATCH('Factor de Ajuste'!I$10,'INPP base jul 2019'!$C$8:$N$8,0)),5),5),"")</f>
        <v>89.058920000000001</v>
      </c>
      <c r="J42" s="163">
        <f>IFERROR(TRUNC(ROUND(INDEX('INPP base jul 2019'!$C$9:$N$233,MATCH('Factor de Ajuste'!$B42,'INPP base jul 2019'!$B$9:$B$235,0),MATCH('Factor de Ajuste'!J$10,'INPP base jul 2019'!$C$8:$N$8,0)),5),5),"")</f>
        <v>90.867710000000002</v>
      </c>
      <c r="K42" s="163">
        <f>IFERROR(TRUNC(ROUND(INDEX('INPP base jul 2019'!$C$9:$N$233,MATCH('Factor de Ajuste'!$B42,'INPP base jul 2019'!$B$9:$B$235,0),MATCH('Factor de Ajuste'!K$10,'INPP base jul 2019'!$C$8:$N$8,0)),5),5),"")</f>
        <v>93.067400000000006</v>
      </c>
      <c r="L42" s="163">
        <f>IFERROR(TRUNC(ROUND(INDEX('INPP base jul 2019'!$C$9:$N$233,MATCH('Factor de Ajuste'!$B42,'INPP base jul 2019'!$B$9:$B$235,0),MATCH('Factor de Ajuste'!L$10,'INPP base jul 2019'!$C$8:$N$8,0)),5),5),"")</f>
        <v>89.872979999999998</v>
      </c>
      <c r="M42" s="163">
        <f>IFERROR(TRUNC(ROUND(INDEX('INPP base jul 2019'!$C$9:$N$233,MATCH('Factor de Ajuste'!$B42,'INPP base jul 2019'!$B$9:$B$235,0),MATCH('Factor de Ajuste'!M$10,'INPP base jul 2019'!$C$8:$N$8,0)),5),5),"")</f>
        <v>93.251249999999999</v>
      </c>
      <c r="N42" s="163">
        <f>IFERROR(TRUNC(ROUND(INDEX('INPP base jul 2019'!$C$9:$N$233,MATCH('Factor de Ajuste'!$B42,'INPP base jul 2019'!$B$9:$B$235,0),MATCH('Factor de Ajuste'!N$10,'INPP base jul 2019'!$C$8:$N$8,0)),5),5),"")</f>
        <v>91.48657</v>
      </c>
      <c r="O42" s="163">
        <f t="shared" si="0"/>
        <v>91.051150000000007</v>
      </c>
      <c r="P42" s="163">
        <f t="shared" si="1"/>
        <v>0.99028000000000005</v>
      </c>
      <c r="Q42" s="170"/>
      <c r="R42" s="168"/>
      <c r="S42" s="169"/>
      <c r="T42" s="167"/>
    </row>
    <row r="43" spans="1:20" s="171" customFormat="1" x14ac:dyDescent="0.3">
      <c r="A43" s="162"/>
      <c r="B43" s="136">
        <v>42979</v>
      </c>
      <c r="C43" s="163">
        <f>IFERROR(TRUNC(ROUND(INDEX('INPP base jul 2019'!$C$9:$N$233,MATCH('Factor de Ajuste'!$B43,'INPP base jul 2019'!$B$9:$B$235,0),MATCH('Factor de Ajuste'!C$10,'INPP base jul 2019'!$C$8:$N$8,0)),5),5),"")</f>
        <v>89.474670000000003</v>
      </c>
      <c r="D43" s="163">
        <f>IFERROR(TRUNC(ROUND(INDEX('INPP base jul 2019'!$C$9:$N$233,MATCH('Factor de Ajuste'!$B43,'INPP base jul 2019'!$B$9:$B$235,0),MATCH('Factor de Ajuste'!D$10,'INPP base jul 2019'!$C$8:$N$8,0)),5),5),"")</f>
        <v>90.77</v>
      </c>
      <c r="E43" s="163">
        <f>IFERROR(TRUNC(ROUND(INDEX('INPP base jul 2019'!$C$9:$N$233,MATCH('Factor de Ajuste'!$B43,'INPP base jul 2019'!$B$9:$B$235,0),MATCH('Factor de Ajuste'!E$10,'INPP base jul 2019'!$C$8:$N$8,0)),5),5),"")</f>
        <v>89.762169999999998</v>
      </c>
      <c r="F43" s="163">
        <f>IFERROR(TRUNC(ROUND(INDEX('INPP base jul 2019'!$C$9:$N$233,MATCH('Factor de Ajuste'!$B43,'INPP base jul 2019'!$B$9:$B$235,0),MATCH('Factor de Ajuste'!F$10,'INPP base jul 2019'!$C$8:$N$8,0)),5),5),"")</f>
        <v>89.554180000000002</v>
      </c>
      <c r="G43" s="163">
        <f>IFERROR(TRUNC(ROUND(INDEX('INPP base jul 2019'!$C$9:$N$233,MATCH('Factor de Ajuste'!$B43,'INPP base jul 2019'!$B$9:$B$235,0),MATCH('Factor de Ajuste'!G$10,'INPP base jul 2019'!$C$8:$N$8,0)),5),5),"")</f>
        <v>94.491219999999998</v>
      </c>
      <c r="H43" s="163">
        <f>IFERROR(TRUNC(ROUND(INDEX('INPP base jul 2019'!$C$9:$N$233,MATCH('Factor de Ajuste'!$B43,'INPP base jul 2019'!$B$9:$B$235,0),MATCH('Factor de Ajuste'!H$10,'INPP base jul 2019'!$C$8:$N$8,0)),5),5),"")</f>
        <v>89.996020000000001</v>
      </c>
      <c r="I43" s="163">
        <f>IFERROR(TRUNC(ROUND(INDEX('INPP base jul 2019'!$C$9:$N$233,MATCH('Factor de Ajuste'!$B43,'INPP base jul 2019'!$B$9:$B$235,0),MATCH('Factor de Ajuste'!I$10,'INPP base jul 2019'!$C$8:$N$8,0)),5),5),"")</f>
        <v>89.335189999999997</v>
      </c>
      <c r="J43" s="163">
        <f>IFERROR(TRUNC(ROUND(INDEX('INPP base jul 2019'!$C$9:$N$233,MATCH('Factor de Ajuste'!$B43,'INPP base jul 2019'!$B$9:$B$235,0),MATCH('Factor de Ajuste'!J$10,'INPP base jul 2019'!$C$8:$N$8,0)),5),5),"")</f>
        <v>90.943520000000007</v>
      </c>
      <c r="K43" s="163">
        <f>IFERROR(TRUNC(ROUND(INDEX('INPP base jul 2019'!$C$9:$N$233,MATCH('Factor de Ajuste'!$B43,'INPP base jul 2019'!$B$9:$B$235,0),MATCH('Factor de Ajuste'!K$10,'INPP base jul 2019'!$C$8:$N$8,0)),5),5),"")</f>
        <v>93.183679999999995</v>
      </c>
      <c r="L43" s="163">
        <f>IFERROR(TRUNC(ROUND(INDEX('INPP base jul 2019'!$C$9:$N$233,MATCH('Factor de Ajuste'!$B43,'INPP base jul 2019'!$B$9:$B$235,0),MATCH('Factor de Ajuste'!L$10,'INPP base jul 2019'!$C$8:$N$8,0)),5),5),"")</f>
        <v>90.084019999999995</v>
      </c>
      <c r="M43" s="163">
        <f>IFERROR(TRUNC(ROUND(INDEX('INPP base jul 2019'!$C$9:$N$233,MATCH('Factor de Ajuste'!$B43,'INPP base jul 2019'!$B$9:$B$235,0),MATCH('Factor de Ajuste'!M$10,'INPP base jul 2019'!$C$8:$N$8,0)),5),5),"")</f>
        <v>93.193250000000006</v>
      </c>
      <c r="N43" s="163">
        <f>IFERROR(TRUNC(ROUND(INDEX('INPP base jul 2019'!$C$9:$N$233,MATCH('Factor de Ajuste'!$B43,'INPP base jul 2019'!$B$9:$B$235,0),MATCH('Factor de Ajuste'!N$10,'INPP base jul 2019'!$C$8:$N$8,0)),5),5),"")</f>
        <v>91.671049999999994</v>
      </c>
      <c r="O43" s="163">
        <f t="shared" si="0"/>
        <v>91.288399999999996</v>
      </c>
      <c r="P43" s="163">
        <f t="shared" si="1"/>
        <v>0.99504999999999999</v>
      </c>
      <c r="Q43" s="170"/>
      <c r="R43" s="168"/>
      <c r="S43" s="169"/>
      <c r="T43" s="167"/>
    </row>
    <row r="44" spans="1:20" s="171" customFormat="1" x14ac:dyDescent="0.3">
      <c r="A44" s="162"/>
      <c r="B44" s="136">
        <v>43009</v>
      </c>
      <c r="C44" s="163">
        <f>IFERROR(TRUNC(ROUND(INDEX('INPP base jul 2019'!$C$9:$N$233,MATCH('Factor de Ajuste'!$B44,'INPP base jul 2019'!$B$9:$B$235,0),MATCH('Factor de Ajuste'!C$10,'INPP base jul 2019'!$C$8:$N$8,0)),5),5),"")</f>
        <v>89.740380000000002</v>
      </c>
      <c r="D44" s="163">
        <f>IFERROR(TRUNC(ROUND(INDEX('INPP base jul 2019'!$C$9:$N$233,MATCH('Factor de Ajuste'!$B44,'INPP base jul 2019'!$B$9:$B$235,0),MATCH('Factor de Ajuste'!D$10,'INPP base jul 2019'!$C$8:$N$8,0)),5),5),"")</f>
        <v>91.220590000000001</v>
      </c>
      <c r="E44" s="163">
        <f>IFERROR(TRUNC(ROUND(INDEX('INPP base jul 2019'!$C$9:$N$233,MATCH('Factor de Ajuste'!$B44,'INPP base jul 2019'!$B$9:$B$235,0),MATCH('Factor de Ajuste'!E$10,'INPP base jul 2019'!$C$8:$N$8,0)),5),5),"")</f>
        <v>91.895470000000003</v>
      </c>
      <c r="F44" s="163">
        <f>IFERROR(TRUNC(ROUND(INDEX('INPP base jul 2019'!$C$9:$N$233,MATCH('Factor de Ajuste'!$B44,'INPP base jul 2019'!$B$9:$B$235,0),MATCH('Factor de Ajuste'!F$10,'INPP base jul 2019'!$C$8:$N$8,0)),5),5),"")</f>
        <v>90.829740000000001</v>
      </c>
      <c r="G44" s="163">
        <f>IFERROR(TRUNC(ROUND(INDEX('INPP base jul 2019'!$C$9:$N$233,MATCH('Factor de Ajuste'!$B44,'INPP base jul 2019'!$B$9:$B$235,0),MATCH('Factor de Ajuste'!G$10,'INPP base jul 2019'!$C$8:$N$8,0)),5),5),"")</f>
        <v>94.188220000000001</v>
      </c>
      <c r="H44" s="163">
        <f>IFERROR(TRUNC(ROUND(INDEX('INPP base jul 2019'!$C$9:$N$233,MATCH('Factor de Ajuste'!$B44,'INPP base jul 2019'!$B$9:$B$235,0),MATCH('Factor de Ajuste'!H$10,'INPP base jul 2019'!$C$8:$N$8,0)),5),5),"")</f>
        <v>92.071330000000003</v>
      </c>
      <c r="I44" s="163">
        <f>IFERROR(TRUNC(ROUND(INDEX('INPP base jul 2019'!$C$9:$N$233,MATCH('Factor de Ajuste'!$B44,'INPP base jul 2019'!$B$9:$B$235,0),MATCH('Factor de Ajuste'!I$10,'INPP base jul 2019'!$C$8:$N$8,0)),5),5),"")</f>
        <v>90.426749999999998</v>
      </c>
      <c r="J44" s="163">
        <f>IFERROR(TRUNC(ROUND(INDEX('INPP base jul 2019'!$C$9:$N$233,MATCH('Factor de Ajuste'!$B44,'INPP base jul 2019'!$B$9:$B$235,0),MATCH('Factor de Ajuste'!J$10,'INPP base jul 2019'!$C$8:$N$8,0)),5),5),"")</f>
        <v>93.030619999999999</v>
      </c>
      <c r="K44" s="163">
        <f>IFERROR(TRUNC(ROUND(INDEX('INPP base jul 2019'!$C$9:$N$233,MATCH('Factor de Ajuste'!$B44,'INPP base jul 2019'!$B$9:$B$235,0),MATCH('Factor de Ajuste'!K$10,'INPP base jul 2019'!$C$8:$N$8,0)),5),5),"")</f>
        <v>96.223680000000002</v>
      </c>
      <c r="L44" s="163">
        <f>IFERROR(TRUNC(ROUND(INDEX('INPP base jul 2019'!$C$9:$N$233,MATCH('Factor de Ajuste'!$B44,'INPP base jul 2019'!$B$9:$B$235,0),MATCH('Factor de Ajuste'!L$10,'INPP base jul 2019'!$C$8:$N$8,0)),5),5),"")</f>
        <v>92.683220000000006</v>
      </c>
      <c r="M44" s="163">
        <f>IFERROR(TRUNC(ROUND(INDEX('INPP base jul 2019'!$C$9:$N$233,MATCH('Factor de Ajuste'!$B44,'INPP base jul 2019'!$B$9:$B$235,0),MATCH('Factor de Ajuste'!M$10,'INPP base jul 2019'!$C$8:$N$8,0)),5),5),"")</f>
        <v>95.177369999999996</v>
      </c>
      <c r="N44" s="163">
        <f>IFERROR(TRUNC(ROUND(INDEX('INPP base jul 2019'!$C$9:$N$233,MATCH('Factor de Ajuste'!$B44,'INPP base jul 2019'!$B$9:$B$235,0),MATCH('Factor de Ajuste'!N$10,'INPP base jul 2019'!$C$8:$N$8,0)),5),5),"")</f>
        <v>93.161540000000002</v>
      </c>
      <c r="O44" s="163">
        <f t="shared" si="0"/>
        <v>92.88467</v>
      </c>
      <c r="P44" s="163">
        <f t="shared" si="1"/>
        <v>1.00284</v>
      </c>
      <c r="Q44" s="170"/>
      <c r="R44" s="168"/>
      <c r="S44" s="169"/>
      <c r="T44" s="167"/>
    </row>
    <row r="45" spans="1:20" s="171" customFormat="1" x14ac:dyDescent="0.3">
      <c r="A45" s="162"/>
      <c r="B45" s="136">
        <v>43040</v>
      </c>
      <c r="C45" s="163">
        <f>IFERROR(TRUNC(ROUND(INDEX('INPP base jul 2019'!$C$9:$N$233,MATCH('Factor de Ajuste'!$B45,'INPP base jul 2019'!$B$9:$B$235,0),MATCH('Factor de Ajuste'!C$10,'INPP base jul 2019'!$C$8:$N$8,0)),5),5),"")</f>
        <v>89.872010000000003</v>
      </c>
      <c r="D45" s="163">
        <f>IFERROR(TRUNC(ROUND(INDEX('INPP base jul 2019'!$C$9:$N$233,MATCH('Factor de Ajuste'!$B45,'INPP base jul 2019'!$B$9:$B$235,0),MATCH('Factor de Ajuste'!D$10,'INPP base jul 2019'!$C$8:$N$8,0)),5),5),"")</f>
        <v>92.778859999999995</v>
      </c>
      <c r="E45" s="163">
        <f>IFERROR(TRUNC(ROUND(INDEX('INPP base jul 2019'!$C$9:$N$233,MATCH('Factor de Ajuste'!$B45,'INPP base jul 2019'!$B$9:$B$235,0),MATCH('Factor de Ajuste'!E$10,'INPP base jul 2019'!$C$8:$N$8,0)),5),5),"")</f>
        <v>95.019959999999998</v>
      </c>
      <c r="F45" s="163">
        <f>IFERROR(TRUNC(ROUND(INDEX('INPP base jul 2019'!$C$9:$N$233,MATCH('Factor de Ajuste'!$B45,'INPP base jul 2019'!$B$9:$B$235,0),MATCH('Factor de Ajuste'!F$10,'INPP base jul 2019'!$C$8:$N$8,0)),5),5),"")</f>
        <v>91.522819999999996</v>
      </c>
      <c r="G45" s="163">
        <f>IFERROR(TRUNC(ROUND(INDEX('INPP base jul 2019'!$C$9:$N$233,MATCH('Factor de Ajuste'!$B45,'INPP base jul 2019'!$B$9:$B$235,0),MATCH('Factor de Ajuste'!G$10,'INPP base jul 2019'!$C$8:$N$8,0)),5),5),"")</f>
        <v>94.090729999999994</v>
      </c>
      <c r="H45" s="163">
        <f>IFERROR(TRUNC(ROUND(INDEX('INPP base jul 2019'!$C$9:$N$233,MATCH('Factor de Ajuste'!$B45,'INPP base jul 2019'!$B$9:$B$235,0),MATCH('Factor de Ajuste'!H$10,'INPP base jul 2019'!$C$8:$N$8,0)),5),5),"")</f>
        <v>93.077290000000005</v>
      </c>
      <c r="I45" s="163">
        <f>IFERROR(TRUNC(ROUND(INDEX('INPP base jul 2019'!$C$9:$N$233,MATCH('Factor de Ajuste'!$B45,'INPP base jul 2019'!$B$9:$B$235,0),MATCH('Factor de Ajuste'!I$10,'INPP base jul 2019'!$C$8:$N$8,0)),5),5),"")</f>
        <v>90.803730000000002</v>
      </c>
      <c r="J45" s="163">
        <f>IFERROR(TRUNC(ROUND(INDEX('INPP base jul 2019'!$C$9:$N$233,MATCH('Factor de Ajuste'!$B45,'INPP base jul 2019'!$B$9:$B$235,0),MATCH('Factor de Ajuste'!J$10,'INPP base jul 2019'!$C$8:$N$8,0)),5),5),"")</f>
        <v>94.132040000000003</v>
      </c>
      <c r="K45" s="163">
        <f>IFERROR(TRUNC(ROUND(INDEX('INPP base jul 2019'!$C$9:$N$233,MATCH('Factor de Ajuste'!$B45,'INPP base jul 2019'!$B$9:$B$235,0),MATCH('Factor de Ajuste'!K$10,'INPP base jul 2019'!$C$8:$N$8,0)),5),5),"")</f>
        <v>97.034030000000001</v>
      </c>
      <c r="L45" s="163">
        <f>IFERROR(TRUNC(ROUND(INDEX('INPP base jul 2019'!$C$9:$N$233,MATCH('Factor de Ajuste'!$B45,'INPP base jul 2019'!$B$9:$B$235,0),MATCH('Factor de Ajuste'!L$10,'INPP base jul 2019'!$C$8:$N$8,0)),5),5),"")</f>
        <v>93.262910000000005</v>
      </c>
      <c r="M45" s="163">
        <f>IFERROR(TRUNC(ROUND(INDEX('INPP base jul 2019'!$C$9:$N$233,MATCH('Factor de Ajuste'!$B45,'INPP base jul 2019'!$B$9:$B$235,0),MATCH('Factor de Ajuste'!M$10,'INPP base jul 2019'!$C$8:$N$8,0)),5),5),"")</f>
        <v>96.307010000000005</v>
      </c>
      <c r="N45" s="163">
        <f>IFERROR(TRUNC(ROUND(INDEX('INPP base jul 2019'!$C$9:$N$233,MATCH('Factor de Ajuste'!$B45,'INPP base jul 2019'!$B$9:$B$235,0),MATCH('Factor de Ajuste'!N$10,'INPP base jul 2019'!$C$8:$N$8,0)),5),5),"")</f>
        <v>93.689930000000004</v>
      </c>
      <c r="O45" s="163">
        <f t="shared" si="0"/>
        <v>93.779690000000002</v>
      </c>
      <c r="P45" s="163">
        <f t="shared" si="1"/>
        <v>1.00261</v>
      </c>
      <c r="Q45" s="170"/>
      <c r="R45" s="168"/>
      <c r="S45" s="169"/>
      <c r="T45" s="167"/>
    </row>
    <row r="46" spans="1:20" s="171" customFormat="1" x14ac:dyDescent="0.3">
      <c r="A46" s="162"/>
      <c r="B46" s="136">
        <v>43070</v>
      </c>
      <c r="C46" s="163">
        <f>IFERROR(TRUNC(ROUND(INDEX('INPP base jul 2019'!$C$9:$N$233,MATCH('Factor de Ajuste'!$B46,'INPP base jul 2019'!$B$9:$B$235,0),MATCH('Factor de Ajuste'!C$10,'INPP base jul 2019'!$C$8:$N$8,0)),5),5),"")</f>
        <v>89.856200000000001</v>
      </c>
      <c r="D46" s="163">
        <f>IFERROR(TRUNC(ROUND(INDEX('INPP base jul 2019'!$C$9:$N$233,MATCH('Factor de Ajuste'!$B46,'INPP base jul 2019'!$B$9:$B$235,0),MATCH('Factor de Ajuste'!D$10,'INPP base jul 2019'!$C$8:$N$8,0)),5),5),"")</f>
        <v>92.737340000000003</v>
      </c>
      <c r="E46" s="163">
        <f>IFERROR(TRUNC(ROUND(INDEX('INPP base jul 2019'!$C$9:$N$233,MATCH('Factor de Ajuste'!$B46,'INPP base jul 2019'!$B$9:$B$235,0),MATCH('Factor de Ajuste'!E$10,'INPP base jul 2019'!$C$8:$N$8,0)),5),5),"")</f>
        <v>95.590230000000005</v>
      </c>
      <c r="F46" s="163">
        <f>IFERROR(TRUNC(ROUND(INDEX('INPP base jul 2019'!$C$9:$N$233,MATCH('Factor de Ajuste'!$B46,'INPP base jul 2019'!$B$9:$B$235,0),MATCH('Factor de Ajuste'!F$10,'INPP base jul 2019'!$C$8:$N$8,0)),5),5),"")</f>
        <v>91.775459999999995</v>
      </c>
      <c r="G46" s="163">
        <f>IFERROR(TRUNC(ROUND(INDEX('INPP base jul 2019'!$C$9:$N$233,MATCH('Factor de Ajuste'!$B46,'INPP base jul 2019'!$B$9:$B$235,0),MATCH('Factor de Ajuste'!G$10,'INPP base jul 2019'!$C$8:$N$8,0)),5),5),"")</f>
        <v>93.784520000000001</v>
      </c>
      <c r="H46" s="163">
        <f>IFERROR(TRUNC(ROUND(INDEX('INPP base jul 2019'!$C$9:$N$233,MATCH('Factor de Ajuste'!$B46,'INPP base jul 2019'!$B$9:$B$235,0),MATCH('Factor de Ajuste'!H$10,'INPP base jul 2019'!$C$8:$N$8,0)),5),5),"")</f>
        <v>92.806100000000001</v>
      </c>
      <c r="I46" s="163">
        <f>IFERROR(TRUNC(ROUND(INDEX('INPP base jul 2019'!$C$9:$N$233,MATCH('Factor de Ajuste'!$B46,'INPP base jul 2019'!$B$9:$B$235,0),MATCH('Factor de Ajuste'!I$10,'INPP base jul 2019'!$C$8:$N$8,0)),5),5),"")</f>
        <v>91.442660000000004</v>
      </c>
      <c r="J46" s="163">
        <f>IFERROR(TRUNC(ROUND(INDEX('INPP base jul 2019'!$C$9:$N$233,MATCH('Factor de Ajuste'!$B46,'INPP base jul 2019'!$B$9:$B$235,0),MATCH('Factor de Ajuste'!J$10,'INPP base jul 2019'!$C$8:$N$8,0)),5),5),"")</f>
        <v>94.333420000000004</v>
      </c>
      <c r="K46" s="163">
        <f>IFERROR(TRUNC(ROUND(INDEX('INPP base jul 2019'!$C$9:$N$233,MATCH('Factor de Ajuste'!$B46,'INPP base jul 2019'!$B$9:$B$235,0),MATCH('Factor de Ajuste'!K$10,'INPP base jul 2019'!$C$8:$N$8,0)),5),5),"")</f>
        <v>97.157520000000005</v>
      </c>
      <c r="L46" s="163">
        <f>IFERROR(TRUNC(ROUND(INDEX('INPP base jul 2019'!$C$9:$N$233,MATCH('Factor de Ajuste'!$B46,'INPP base jul 2019'!$B$9:$B$235,0),MATCH('Factor de Ajuste'!L$10,'INPP base jul 2019'!$C$8:$N$8,0)),5),5),"")</f>
        <v>93.346419999999995</v>
      </c>
      <c r="M46" s="163">
        <f>IFERROR(TRUNC(ROUND(INDEX('INPP base jul 2019'!$C$9:$N$233,MATCH('Factor de Ajuste'!$B46,'INPP base jul 2019'!$B$9:$B$235,0),MATCH('Factor de Ajuste'!M$10,'INPP base jul 2019'!$C$8:$N$8,0)),5),5),"")</f>
        <v>96.470849999999999</v>
      </c>
      <c r="N46" s="163">
        <f>IFERROR(TRUNC(ROUND(INDEX('INPP base jul 2019'!$C$9:$N$233,MATCH('Factor de Ajuste'!$B46,'INPP base jul 2019'!$B$9:$B$235,0),MATCH('Factor de Ajuste'!N$10,'INPP base jul 2019'!$C$8:$N$8,0)),5),5),"")</f>
        <v>93.967399999999998</v>
      </c>
      <c r="O46" s="163">
        <f t="shared" si="0"/>
        <v>93.910759999999996</v>
      </c>
      <c r="P46" s="163">
        <f t="shared" si="1"/>
        <v>1.01749</v>
      </c>
      <c r="Q46" s="170"/>
      <c r="R46" s="168"/>
      <c r="S46" s="169"/>
      <c r="T46" s="167"/>
    </row>
    <row r="47" spans="1:20" s="171" customFormat="1" x14ac:dyDescent="0.3">
      <c r="A47" s="162"/>
      <c r="B47" s="136">
        <v>43101</v>
      </c>
      <c r="C47" s="163">
        <f>IFERROR(TRUNC(ROUND(INDEX('INPP base jul 2019'!$C$9:$N$233,MATCH('Factor de Ajuste'!$B47,'INPP base jul 2019'!$B$9:$B$235,0),MATCH('Factor de Ajuste'!C$10,'INPP base jul 2019'!$C$8:$N$8,0)),5),5),"")</f>
        <v>91.853350000000006</v>
      </c>
      <c r="D47" s="163">
        <f>IFERROR(TRUNC(ROUND(INDEX('INPP base jul 2019'!$C$9:$N$233,MATCH('Factor de Ajuste'!$B47,'INPP base jul 2019'!$B$9:$B$235,0),MATCH('Factor de Ajuste'!D$10,'INPP base jul 2019'!$C$8:$N$8,0)),5),5),"")</f>
        <v>93.050089999999997</v>
      </c>
      <c r="E47" s="163">
        <f>IFERROR(TRUNC(ROUND(INDEX('INPP base jul 2019'!$C$9:$N$233,MATCH('Factor de Ajuste'!$B47,'INPP base jul 2019'!$B$9:$B$235,0),MATCH('Factor de Ajuste'!E$10,'INPP base jul 2019'!$C$8:$N$8,0)),5),5),"")</f>
        <v>97.667109999999994</v>
      </c>
      <c r="F47" s="163">
        <f>IFERROR(TRUNC(ROUND(INDEX('INPP base jul 2019'!$C$9:$N$233,MATCH('Factor de Ajuste'!$B47,'INPP base jul 2019'!$B$9:$B$235,0),MATCH('Factor de Ajuste'!F$10,'INPP base jul 2019'!$C$8:$N$8,0)),5),5),"")</f>
        <v>92.760800000000003</v>
      </c>
      <c r="G47" s="163">
        <f>IFERROR(TRUNC(ROUND(INDEX('INPP base jul 2019'!$C$9:$N$233,MATCH('Factor de Ajuste'!$B47,'INPP base jul 2019'!$B$9:$B$235,0),MATCH('Factor de Ajuste'!G$10,'INPP base jul 2019'!$C$8:$N$8,0)),5),5),"")</f>
        <v>95.16722</v>
      </c>
      <c r="H47" s="163">
        <f>IFERROR(TRUNC(ROUND(INDEX('INPP base jul 2019'!$C$9:$N$233,MATCH('Factor de Ajuste'!$B47,'INPP base jul 2019'!$B$9:$B$235,0),MATCH('Factor de Ajuste'!H$10,'INPP base jul 2019'!$C$8:$N$8,0)),5),5),"")</f>
        <v>95.940860000000001</v>
      </c>
      <c r="I47" s="163">
        <f>IFERROR(TRUNC(ROUND(INDEX('INPP base jul 2019'!$C$9:$N$233,MATCH('Factor de Ajuste'!$B47,'INPP base jul 2019'!$B$9:$B$235,0),MATCH('Factor de Ajuste'!I$10,'INPP base jul 2019'!$C$8:$N$8,0)),5),5),"")</f>
        <v>92.304569999999998</v>
      </c>
      <c r="J47" s="163">
        <f>IFERROR(TRUNC(ROUND(INDEX('INPP base jul 2019'!$C$9:$N$233,MATCH('Factor de Ajuste'!$B47,'INPP base jul 2019'!$B$9:$B$235,0),MATCH('Factor de Ajuste'!J$10,'INPP base jul 2019'!$C$8:$N$8,0)),5),5),"")</f>
        <v>94.971360000000004</v>
      </c>
      <c r="K47" s="163">
        <f>IFERROR(TRUNC(ROUND(INDEX('INPP base jul 2019'!$C$9:$N$233,MATCH('Factor de Ajuste'!$B47,'INPP base jul 2019'!$B$9:$B$235,0),MATCH('Factor de Ajuste'!K$10,'INPP base jul 2019'!$C$8:$N$8,0)),5),5),"")</f>
        <v>97.18535</v>
      </c>
      <c r="L47" s="163">
        <f>IFERROR(TRUNC(ROUND(INDEX('INPP base jul 2019'!$C$9:$N$233,MATCH('Factor de Ajuste'!$B47,'INPP base jul 2019'!$B$9:$B$235,0),MATCH('Factor de Ajuste'!L$10,'INPP base jul 2019'!$C$8:$N$8,0)),5),5),"")</f>
        <v>93.904859999999999</v>
      </c>
      <c r="M47" s="163">
        <f>IFERROR(TRUNC(ROUND(INDEX('INPP base jul 2019'!$C$9:$N$233,MATCH('Factor de Ajuste'!$B47,'INPP base jul 2019'!$B$9:$B$235,0),MATCH('Factor de Ajuste'!M$10,'INPP base jul 2019'!$C$8:$N$8,0)),5),5),"")</f>
        <v>97.259330000000006</v>
      </c>
      <c r="N47" s="163">
        <f>IFERROR(TRUNC(ROUND(INDEX('INPP base jul 2019'!$C$9:$N$233,MATCH('Factor de Ajuste'!$B47,'INPP base jul 2019'!$B$9:$B$235,0),MATCH('Factor de Ajuste'!N$10,'INPP base jul 2019'!$C$8:$N$8,0)),5),5),"")</f>
        <v>94.301349999999999</v>
      </c>
      <c r="O47" s="163">
        <f t="shared" si="0"/>
        <v>95.15352</v>
      </c>
      <c r="P47" s="163">
        <f t="shared" si="1"/>
        <v>1.0096400000000001</v>
      </c>
      <c r="Q47" s="170"/>
      <c r="R47" s="168"/>
      <c r="S47" s="169"/>
      <c r="T47" s="167"/>
    </row>
    <row r="48" spans="1:20" s="171" customFormat="1" x14ac:dyDescent="0.3">
      <c r="A48" s="162"/>
      <c r="B48" s="136">
        <v>43132</v>
      </c>
      <c r="C48" s="163">
        <f>IFERROR(TRUNC(ROUND(INDEX('INPP base jul 2019'!$C$9:$N$233,MATCH('Factor de Ajuste'!$B48,'INPP base jul 2019'!$B$9:$B$235,0),MATCH('Factor de Ajuste'!C$10,'INPP base jul 2019'!$C$8:$N$8,0)),5),5),"")</f>
        <v>92.913659999999993</v>
      </c>
      <c r="D48" s="163">
        <f>IFERROR(TRUNC(ROUND(INDEX('INPP base jul 2019'!$C$9:$N$233,MATCH('Factor de Ajuste'!$B48,'INPP base jul 2019'!$B$9:$B$235,0),MATCH('Factor de Ajuste'!D$10,'INPP base jul 2019'!$C$8:$N$8,0)),5),5),"")</f>
        <v>93.749539999999996</v>
      </c>
      <c r="E48" s="163">
        <f>IFERROR(TRUNC(ROUND(INDEX('INPP base jul 2019'!$C$9:$N$233,MATCH('Factor de Ajuste'!$B48,'INPP base jul 2019'!$B$9:$B$235,0),MATCH('Factor de Ajuste'!E$10,'INPP base jul 2019'!$C$8:$N$8,0)),5),5),"")</f>
        <v>98.658050000000003</v>
      </c>
      <c r="F48" s="163">
        <f>IFERROR(TRUNC(ROUND(INDEX('INPP base jul 2019'!$C$9:$N$233,MATCH('Factor de Ajuste'!$B48,'INPP base jul 2019'!$B$9:$B$235,0),MATCH('Factor de Ajuste'!F$10,'INPP base jul 2019'!$C$8:$N$8,0)),5),5),"")</f>
        <v>93.35436</v>
      </c>
      <c r="G48" s="163">
        <f>IFERROR(TRUNC(ROUND(INDEX('INPP base jul 2019'!$C$9:$N$233,MATCH('Factor de Ajuste'!$B48,'INPP base jul 2019'!$B$9:$B$235,0),MATCH('Factor de Ajuste'!G$10,'INPP base jul 2019'!$C$8:$N$8,0)),5),5),"")</f>
        <v>95.643320000000003</v>
      </c>
      <c r="H48" s="163">
        <f>IFERROR(TRUNC(ROUND(INDEX('INPP base jul 2019'!$C$9:$N$233,MATCH('Factor de Ajuste'!$B48,'INPP base jul 2019'!$B$9:$B$235,0),MATCH('Factor de Ajuste'!H$10,'INPP base jul 2019'!$C$8:$N$8,0)),5),5),"")</f>
        <v>96.152190000000004</v>
      </c>
      <c r="I48" s="163">
        <f>IFERROR(TRUNC(ROUND(INDEX('INPP base jul 2019'!$C$9:$N$233,MATCH('Factor de Ajuste'!$B48,'INPP base jul 2019'!$B$9:$B$235,0),MATCH('Factor de Ajuste'!I$10,'INPP base jul 2019'!$C$8:$N$8,0)),5),5),"")</f>
        <v>92.701809999999995</v>
      </c>
      <c r="J48" s="163">
        <f>IFERROR(TRUNC(ROUND(INDEX('INPP base jul 2019'!$C$9:$N$233,MATCH('Factor de Ajuste'!$B48,'INPP base jul 2019'!$B$9:$B$235,0),MATCH('Factor de Ajuste'!J$10,'INPP base jul 2019'!$C$8:$N$8,0)),5),5),"")</f>
        <v>94.613709999999998</v>
      </c>
      <c r="K48" s="163">
        <f>IFERROR(TRUNC(ROUND(INDEX('INPP base jul 2019'!$C$9:$N$233,MATCH('Factor de Ajuste'!$B48,'INPP base jul 2019'!$B$9:$B$235,0),MATCH('Factor de Ajuste'!K$10,'INPP base jul 2019'!$C$8:$N$8,0)),5),5),"")</f>
        <v>95.839590000000001</v>
      </c>
      <c r="L48" s="163">
        <f>IFERROR(TRUNC(ROUND(INDEX('INPP base jul 2019'!$C$9:$N$233,MATCH('Factor de Ajuste'!$B48,'INPP base jul 2019'!$B$9:$B$235,0),MATCH('Factor de Ajuste'!L$10,'INPP base jul 2019'!$C$8:$N$8,0)),5),5),"")</f>
        <v>93.548879999999997</v>
      </c>
      <c r="M48" s="163">
        <f>IFERROR(TRUNC(ROUND(INDEX('INPP base jul 2019'!$C$9:$N$233,MATCH('Factor de Ajuste'!$B48,'INPP base jul 2019'!$B$9:$B$235,0),MATCH('Factor de Ajuste'!M$10,'INPP base jul 2019'!$C$8:$N$8,0)),5),5),"")</f>
        <v>96.398380000000003</v>
      </c>
      <c r="N48" s="163">
        <f>IFERROR(TRUNC(ROUND(INDEX('INPP base jul 2019'!$C$9:$N$233,MATCH('Factor de Ajuste'!$B48,'INPP base jul 2019'!$B$9:$B$235,0),MATCH('Factor de Ajuste'!N$10,'INPP base jul 2019'!$C$8:$N$8,0)),5),5),"")</f>
        <v>93.838080000000005</v>
      </c>
      <c r="O48" s="163">
        <f t="shared" si="0"/>
        <v>95.114919999999998</v>
      </c>
      <c r="P48" s="163">
        <f t="shared" si="1"/>
        <v>1.0014000000000001</v>
      </c>
      <c r="Q48" s="170"/>
      <c r="R48" s="168"/>
      <c r="S48" s="169"/>
      <c r="T48" s="167"/>
    </row>
    <row r="49" spans="1:20" s="171" customFormat="1" x14ac:dyDescent="0.3">
      <c r="A49" s="162"/>
      <c r="B49" s="136">
        <v>43160</v>
      </c>
      <c r="C49" s="163">
        <f>IFERROR(TRUNC(ROUND(INDEX('INPP base jul 2019'!$C$9:$N$233,MATCH('Factor de Ajuste'!$B49,'INPP base jul 2019'!$B$9:$B$235,0),MATCH('Factor de Ajuste'!C$10,'INPP base jul 2019'!$C$8:$N$8,0)),5),5),"")</f>
        <v>93.715599999999995</v>
      </c>
      <c r="D49" s="163">
        <f>IFERROR(TRUNC(ROUND(INDEX('INPP base jul 2019'!$C$9:$N$233,MATCH('Factor de Ajuste'!$B49,'INPP base jul 2019'!$B$9:$B$235,0),MATCH('Factor de Ajuste'!D$10,'INPP base jul 2019'!$C$8:$N$8,0)),5),5),"")</f>
        <v>94.74427</v>
      </c>
      <c r="E49" s="163">
        <f>IFERROR(TRUNC(ROUND(INDEX('INPP base jul 2019'!$C$9:$N$233,MATCH('Factor de Ajuste'!$B49,'INPP base jul 2019'!$B$9:$B$235,0),MATCH('Factor de Ajuste'!E$10,'INPP base jul 2019'!$C$8:$N$8,0)),5),5),"")</f>
        <v>97.970699999999994</v>
      </c>
      <c r="F49" s="163">
        <f>IFERROR(TRUNC(ROUND(INDEX('INPP base jul 2019'!$C$9:$N$233,MATCH('Factor de Ajuste'!$B49,'INPP base jul 2019'!$B$9:$B$235,0),MATCH('Factor de Ajuste'!F$10,'INPP base jul 2019'!$C$8:$N$8,0)),5),5),"")</f>
        <v>93.524760000000001</v>
      </c>
      <c r="G49" s="163">
        <f>IFERROR(TRUNC(ROUND(INDEX('INPP base jul 2019'!$C$9:$N$233,MATCH('Factor de Ajuste'!$B49,'INPP base jul 2019'!$B$9:$B$235,0),MATCH('Factor de Ajuste'!G$10,'INPP base jul 2019'!$C$8:$N$8,0)),5),5),"")</f>
        <v>95.969340000000003</v>
      </c>
      <c r="H49" s="163">
        <f>IFERROR(TRUNC(ROUND(INDEX('INPP base jul 2019'!$C$9:$N$233,MATCH('Factor de Ajuste'!$B49,'INPP base jul 2019'!$B$9:$B$235,0),MATCH('Factor de Ajuste'!H$10,'INPP base jul 2019'!$C$8:$N$8,0)),5),5),"")</f>
        <v>96.692620000000005</v>
      </c>
      <c r="I49" s="163">
        <f>IFERROR(TRUNC(ROUND(INDEX('INPP base jul 2019'!$C$9:$N$233,MATCH('Factor de Ajuste'!$B49,'INPP base jul 2019'!$B$9:$B$235,0),MATCH('Factor de Ajuste'!I$10,'INPP base jul 2019'!$C$8:$N$8,0)),5),5),"")</f>
        <v>93.207329999999999</v>
      </c>
      <c r="J49" s="163">
        <f>IFERROR(TRUNC(ROUND(INDEX('INPP base jul 2019'!$C$9:$N$233,MATCH('Factor de Ajuste'!$B49,'INPP base jul 2019'!$B$9:$B$235,0),MATCH('Factor de Ajuste'!J$10,'INPP base jul 2019'!$C$8:$N$8,0)),5),5),"")</f>
        <v>95.037419999999997</v>
      </c>
      <c r="K49" s="163">
        <f>IFERROR(TRUNC(ROUND(INDEX('INPP base jul 2019'!$C$9:$N$233,MATCH('Factor de Ajuste'!$B49,'INPP base jul 2019'!$B$9:$B$235,0),MATCH('Factor de Ajuste'!K$10,'INPP base jul 2019'!$C$8:$N$8,0)),5),5),"")</f>
        <v>96.171379999999999</v>
      </c>
      <c r="L49" s="163">
        <f>IFERROR(TRUNC(ROUND(INDEX('INPP base jul 2019'!$C$9:$N$233,MATCH('Factor de Ajuste'!$B49,'INPP base jul 2019'!$B$9:$B$235,0),MATCH('Factor de Ajuste'!L$10,'INPP base jul 2019'!$C$8:$N$8,0)),5),5),"")</f>
        <v>93.680199999999999</v>
      </c>
      <c r="M49" s="163">
        <f>IFERROR(TRUNC(ROUND(INDEX('INPP base jul 2019'!$C$9:$N$233,MATCH('Factor de Ajuste'!$B49,'INPP base jul 2019'!$B$9:$B$235,0),MATCH('Factor de Ajuste'!M$10,'INPP base jul 2019'!$C$8:$N$8,0)),5),5),"")</f>
        <v>96.585369999999998</v>
      </c>
      <c r="N49" s="163">
        <f>IFERROR(TRUNC(ROUND(INDEX('INPP base jul 2019'!$C$9:$N$233,MATCH('Factor de Ajuste'!$B49,'INPP base jul 2019'!$B$9:$B$235,0),MATCH('Factor de Ajuste'!N$10,'INPP base jul 2019'!$C$8:$N$8,0)),5),5),"")</f>
        <v>94.227429999999998</v>
      </c>
      <c r="O49" s="163">
        <f t="shared" si="0"/>
        <v>95.443659999999994</v>
      </c>
      <c r="P49" s="163">
        <f t="shared" si="1"/>
        <v>1.0132300000000001</v>
      </c>
      <c r="Q49" s="170"/>
      <c r="R49" s="168"/>
      <c r="S49" s="169"/>
      <c r="T49" s="167"/>
    </row>
    <row r="50" spans="1:20" s="171" customFormat="1" x14ac:dyDescent="0.3">
      <c r="A50" s="162"/>
      <c r="B50" s="136">
        <v>43191</v>
      </c>
      <c r="C50" s="163">
        <f>IFERROR(TRUNC(ROUND(INDEX('INPP base jul 2019'!$C$9:$N$233,MATCH('Factor de Ajuste'!$B50,'INPP base jul 2019'!$B$9:$B$235,0),MATCH('Factor de Ajuste'!C$10,'INPP base jul 2019'!$C$8:$N$8,0)),5),5),"")</f>
        <v>94.962940000000003</v>
      </c>
      <c r="D50" s="163">
        <f>IFERROR(TRUNC(ROUND(INDEX('INPP base jul 2019'!$C$9:$N$233,MATCH('Factor de Ajuste'!$B50,'INPP base jul 2019'!$B$9:$B$235,0),MATCH('Factor de Ajuste'!D$10,'INPP base jul 2019'!$C$8:$N$8,0)),5),5),"")</f>
        <v>95.500730000000004</v>
      </c>
      <c r="E50" s="163">
        <f>IFERROR(TRUNC(ROUND(INDEX('INPP base jul 2019'!$C$9:$N$233,MATCH('Factor de Ajuste'!$B50,'INPP base jul 2019'!$B$9:$B$235,0),MATCH('Factor de Ajuste'!E$10,'INPP base jul 2019'!$C$8:$N$8,0)),5),5),"")</f>
        <v>96.797439999999995</v>
      </c>
      <c r="F50" s="163">
        <f>IFERROR(TRUNC(ROUND(INDEX('INPP base jul 2019'!$C$9:$N$233,MATCH('Factor de Ajuste'!$B50,'INPP base jul 2019'!$B$9:$B$235,0),MATCH('Factor de Ajuste'!F$10,'INPP base jul 2019'!$C$8:$N$8,0)),5),5),"")</f>
        <v>93.408450000000002</v>
      </c>
      <c r="G50" s="163">
        <f>IFERROR(TRUNC(ROUND(INDEX('INPP base jul 2019'!$C$9:$N$233,MATCH('Factor de Ajuste'!$B50,'INPP base jul 2019'!$B$9:$B$235,0),MATCH('Factor de Ajuste'!G$10,'INPP base jul 2019'!$C$8:$N$8,0)),5),5),"")</f>
        <v>96.246750000000006</v>
      </c>
      <c r="H50" s="163">
        <f>IFERROR(TRUNC(ROUND(INDEX('INPP base jul 2019'!$C$9:$N$233,MATCH('Factor de Ajuste'!$B50,'INPP base jul 2019'!$B$9:$B$235,0),MATCH('Factor de Ajuste'!H$10,'INPP base jul 2019'!$C$8:$N$8,0)),5),5),"")</f>
        <v>97.418040000000005</v>
      </c>
      <c r="I50" s="163">
        <f>IFERROR(TRUNC(ROUND(INDEX('INPP base jul 2019'!$C$9:$N$233,MATCH('Factor de Ajuste'!$B50,'INPP base jul 2019'!$B$9:$B$235,0),MATCH('Factor de Ajuste'!I$10,'INPP base jul 2019'!$C$8:$N$8,0)),5),5),"")</f>
        <v>93.630319999999998</v>
      </c>
      <c r="J50" s="163">
        <f>IFERROR(TRUNC(ROUND(INDEX('INPP base jul 2019'!$C$9:$N$233,MATCH('Factor de Ajuste'!$B50,'INPP base jul 2019'!$B$9:$B$235,0),MATCH('Factor de Ajuste'!J$10,'INPP base jul 2019'!$C$8:$N$8,0)),5),5),"")</f>
        <v>94.450050000000005</v>
      </c>
      <c r="K50" s="163">
        <f>IFERROR(TRUNC(ROUND(INDEX('INPP base jul 2019'!$C$9:$N$233,MATCH('Factor de Ajuste'!$B50,'INPP base jul 2019'!$B$9:$B$235,0),MATCH('Factor de Ajuste'!K$10,'INPP base jul 2019'!$C$8:$N$8,0)),5),5),"")</f>
        <v>95.156289999999998</v>
      </c>
      <c r="L50" s="163">
        <f>IFERROR(TRUNC(ROUND(INDEX('INPP base jul 2019'!$C$9:$N$233,MATCH('Factor de Ajuste'!$B50,'INPP base jul 2019'!$B$9:$B$235,0),MATCH('Factor de Ajuste'!L$10,'INPP base jul 2019'!$C$8:$N$8,0)),5),5),"")</f>
        <v>93.16086</v>
      </c>
      <c r="M50" s="163">
        <f>IFERROR(TRUNC(ROUND(INDEX('INPP base jul 2019'!$C$9:$N$233,MATCH('Factor de Ajuste'!$B50,'INPP base jul 2019'!$B$9:$B$235,0),MATCH('Factor de Ajuste'!M$10,'INPP base jul 2019'!$C$8:$N$8,0)),5),5),"")</f>
        <v>96.035290000000003</v>
      </c>
      <c r="N50" s="163">
        <f>IFERROR(TRUNC(ROUND(INDEX('INPP base jul 2019'!$C$9:$N$233,MATCH('Factor de Ajuste'!$B50,'INPP base jul 2019'!$B$9:$B$235,0),MATCH('Factor de Ajuste'!N$10,'INPP base jul 2019'!$C$8:$N$8,0)),5),5),"")</f>
        <v>93.804879999999997</v>
      </c>
      <c r="O50" s="163">
        <f t="shared" si="0"/>
        <v>95.389719999999997</v>
      </c>
      <c r="P50" s="163">
        <f t="shared" si="1"/>
        <v>0.99958999999999998</v>
      </c>
      <c r="Q50" s="170"/>
      <c r="R50" s="168"/>
      <c r="S50" s="169"/>
      <c r="T50" s="167"/>
    </row>
    <row r="51" spans="1:20" s="171" customFormat="1" x14ac:dyDescent="0.3">
      <c r="A51" s="162"/>
      <c r="B51" s="136">
        <v>43221</v>
      </c>
      <c r="C51" s="163">
        <f>IFERROR(TRUNC(ROUND(INDEX('INPP base jul 2019'!$C$9:$N$233,MATCH('Factor de Ajuste'!$B51,'INPP base jul 2019'!$B$9:$B$235,0),MATCH('Factor de Ajuste'!C$10,'INPP base jul 2019'!$C$8:$N$8,0)),5),5),"")</f>
        <v>96.045469999999995</v>
      </c>
      <c r="D51" s="163">
        <f>IFERROR(TRUNC(ROUND(INDEX('INPP base jul 2019'!$C$9:$N$233,MATCH('Factor de Ajuste'!$B51,'INPP base jul 2019'!$B$9:$B$235,0),MATCH('Factor de Ajuste'!D$10,'INPP base jul 2019'!$C$8:$N$8,0)),5),5),"")</f>
        <v>95.588440000000006</v>
      </c>
      <c r="E51" s="163">
        <f>IFERROR(TRUNC(ROUND(INDEX('INPP base jul 2019'!$C$9:$N$233,MATCH('Factor de Ajuste'!$B51,'INPP base jul 2019'!$B$9:$B$235,0),MATCH('Factor de Ajuste'!E$10,'INPP base jul 2019'!$C$8:$N$8,0)),5),5),"")</f>
        <v>98.092110000000005</v>
      </c>
      <c r="F51" s="163">
        <f>IFERROR(TRUNC(ROUND(INDEX('INPP base jul 2019'!$C$9:$N$233,MATCH('Factor de Ajuste'!$B51,'INPP base jul 2019'!$B$9:$B$235,0),MATCH('Factor de Ajuste'!F$10,'INPP base jul 2019'!$C$8:$N$8,0)),5),5),"")</f>
        <v>94.526939999999996</v>
      </c>
      <c r="G51" s="163">
        <f>IFERROR(TRUNC(ROUND(INDEX('INPP base jul 2019'!$C$9:$N$233,MATCH('Factor de Ajuste'!$B51,'INPP base jul 2019'!$B$9:$B$235,0),MATCH('Factor de Ajuste'!G$10,'INPP base jul 2019'!$C$8:$N$8,0)),5),5),"")</f>
        <v>97.106639999999999</v>
      </c>
      <c r="H51" s="163">
        <f>IFERROR(TRUNC(ROUND(INDEX('INPP base jul 2019'!$C$9:$N$233,MATCH('Factor de Ajuste'!$B51,'INPP base jul 2019'!$B$9:$B$235,0),MATCH('Factor de Ajuste'!H$10,'INPP base jul 2019'!$C$8:$N$8,0)),5),5),"")</f>
        <v>102.20592000000001</v>
      </c>
      <c r="I51" s="163">
        <f>IFERROR(TRUNC(ROUND(INDEX('INPP base jul 2019'!$C$9:$N$233,MATCH('Factor de Ajuste'!$B51,'INPP base jul 2019'!$B$9:$B$235,0),MATCH('Factor de Ajuste'!I$10,'INPP base jul 2019'!$C$8:$N$8,0)),5),5),"")</f>
        <v>95.334190000000007</v>
      </c>
      <c r="J51" s="163">
        <f>IFERROR(TRUNC(ROUND(INDEX('INPP base jul 2019'!$C$9:$N$233,MATCH('Factor de Ajuste'!$B51,'INPP base jul 2019'!$B$9:$B$235,0),MATCH('Factor de Ajuste'!J$10,'INPP base jul 2019'!$C$8:$N$8,0)),5),5),"")</f>
        <v>97.193709999999996</v>
      </c>
      <c r="K51" s="163">
        <f>IFERROR(TRUNC(ROUND(INDEX('INPP base jul 2019'!$C$9:$N$233,MATCH('Factor de Ajuste'!$B51,'INPP base jul 2019'!$B$9:$B$235,0),MATCH('Factor de Ajuste'!K$10,'INPP base jul 2019'!$C$8:$N$8,0)),5),5),"")</f>
        <v>98.15728</v>
      </c>
      <c r="L51" s="163">
        <f>IFERROR(TRUNC(ROUND(INDEX('INPP base jul 2019'!$C$9:$N$233,MATCH('Factor de Ajuste'!$B51,'INPP base jul 2019'!$B$9:$B$235,0),MATCH('Factor de Ajuste'!L$10,'INPP base jul 2019'!$C$8:$N$8,0)),5),5),"")</f>
        <v>95.017250000000004</v>
      </c>
      <c r="M51" s="163">
        <f>IFERROR(TRUNC(ROUND(INDEX('INPP base jul 2019'!$C$9:$N$233,MATCH('Factor de Ajuste'!$B51,'INPP base jul 2019'!$B$9:$B$235,0),MATCH('Factor de Ajuste'!M$10,'INPP base jul 2019'!$C$8:$N$8,0)),5),5),"")</f>
        <v>98.398200000000003</v>
      </c>
      <c r="N51" s="163">
        <f>IFERROR(TRUNC(ROUND(INDEX('INPP base jul 2019'!$C$9:$N$233,MATCH('Factor de Ajuste'!$B51,'INPP base jul 2019'!$B$9:$B$235,0),MATCH('Factor de Ajuste'!N$10,'INPP base jul 2019'!$C$8:$N$8,0)),5),5),"")</f>
        <v>95.940560000000005</v>
      </c>
      <c r="O51" s="163">
        <f t="shared" si="0"/>
        <v>97.436080000000004</v>
      </c>
      <c r="P51" s="163">
        <f t="shared" si="1"/>
        <v>1.00346</v>
      </c>
      <c r="Q51" s="170"/>
      <c r="R51" s="168"/>
      <c r="S51" s="169"/>
      <c r="T51" s="167"/>
    </row>
    <row r="52" spans="1:20" s="171" customFormat="1" x14ac:dyDescent="0.3">
      <c r="A52" s="162"/>
      <c r="B52" s="136">
        <v>43252</v>
      </c>
      <c r="C52" s="163">
        <f>IFERROR(TRUNC(ROUND(INDEX('INPP base jul 2019'!$C$9:$N$233,MATCH('Factor de Ajuste'!$B52,'INPP base jul 2019'!$B$9:$B$235,0),MATCH('Factor de Ajuste'!C$10,'INPP base jul 2019'!$C$8:$N$8,0)),5),5),"")</f>
        <v>97.248170000000002</v>
      </c>
      <c r="D52" s="163">
        <f>IFERROR(TRUNC(ROUND(INDEX('INPP base jul 2019'!$C$9:$N$233,MATCH('Factor de Ajuste'!$B52,'INPP base jul 2019'!$B$9:$B$235,0),MATCH('Factor de Ajuste'!D$10,'INPP base jul 2019'!$C$8:$N$8,0)),5),5),"")</f>
        <v>95.427850000000007</v>
      </c>
      <c r="E52" s="163">
        <f>IFERROR(TRUNC(ROUND(INDEX('INPP base jul 2019'!$C$9:$N$233,MATCH('Factor de Ajuste'!$B52,'INPP base jul 2019'!$B$9:$B$235,0),MATCH('Factor de Ajuste'!E$10,'INPP base jul 2019'!$C$8:$N$8,0)),5),5),"")</f>
        <v>99.615290000000002</v>
      </c>
      <c r="F52" s="163">
        <f>IFERROR(TRUNC(ROUND(INDEX('INPP base jul 2019'!$C$9:$N$233,MATCH('Factor de Ajuste'!$B52,'INPP base jul 2019'!$B$9:$B$235,0),MATCH('Factor de Ajuste'!F$10,'INPP base jul 2019'!$C$8:$N$8,0)),5),5),"")</f>
        <v>95.199870000000004</v>
      </c>
      <c r="G52" s="163">
        <f>IFERROR(TRUNC(ROUND(INDEX('INPP base jul 2019'!$C$9:$N$233,MATCH('Factor de Ajuste'!$B52,'INPP base jul 2019'!$B$9:$B$235,0),MATCH('Factor de Ajuste'!G$10,'INPP base jul 2019'!$C$8:$N$8,0)),5),5),"")</f>
        <v>97.497590000000002</v>
      </c>
      <c r="H52" s="163">
        <f>IFERROR(TRUNC(ROUND(INDEX('INPP base jul 2019'!$C$9:$N$233,MATCH('Factor de Ajuste'!$B52,'INPP base jul 2019'!$B$9:$B$235,0),MATCH('Factor de Ajuste'!H$10,'INPP base jul 2019'!$C$8:$N$8,0)),5),5),"")</f>
        <v>106.78381</v>
      </c>
      <c r="I52" s="163">
        <f>IFERROR(TRUNC(ROUND(INDEX('INPP base jul 2019'!$C$9:$N$233,MATCH('Factor de Ajuste'!$B52,'INPP base jul 2019'!$B$9:$B$235,0),MATCH('Factor de Ajuste'!I$10,'INPP base jul 2019'!$C$8:$N$8,0)),5),5),"")</f>
        <v>97.216539999999995</v>
      </c>
      <c r="J52" s="163">
        <f>IFERROR(TRUNC(ROUND(INDEX('INPP base jul 2019'!$C$9:$N$233,MATCH('Factor de Ajuste'!$B52,'INPP base jul 2019'!$B$9:$B$235,0),MATCH('Factor de Ajuste'!J$10,'INPP base jul 2019'!$C$8:$N$8,0)),5),5),"")</f>
        <v>100.24392</v>
      </c>
      <c r="K52" s="163">
        <f>IFERROR(TRUNC(ROUND(INDEX('INPP base jul 2019'!$C$9:$N$233,MATCH('Factor de Ajuste'!$B52,'INPP base jul 2019'!$B$9:$B$235,0),MATCH('Factor de Ajuste'!K$10,'INPP base jul 2019'!$C$8:$N$8,0)),5),5),"")</f>
        <v>101.28072</v>
      </c>
      <c r="L52" s="163">
        <f>IFERROR(TRUNC(ROUND(INDEX('INPP base jul 2019'!$C$9:$N$233,MATCH('Factor de Ajuste'!$B52,'INPP base jul 2019'!$B$9:$B$235,0),MATCH('Factor de Ajuste'!L$10,'INPP base jul 2019'!$C$8:$N$8,0)),5),5),"")</f>
        <v>96.971130000000002</v>
      </c>
      <c r="M52" s="163">
        <f>IFERROR(TRUNC(ROUND(INDEX('INPP base jul 2019'!$C$9:$N$233,MATCH('Factor de Ajuste'!$B52,'INPP base jul 2019'!$B$9:$B$235,0),MATCH('Factor de Ajuste'!M$10,'INPP base jul 2019'!$C$8:$N$8,0)),5),5),"")</f>
        <v>100.3004</v>
      </c>
      <c r="N52" s="163">
        <f>IFERROR(TRUNC(ROUND(INDEX('INPP base jul 2019'!$C$9:$N$233,MATCH('Factor de Ajuste'!$B52,'INPP base jul 2019'!$B$9:$B$235,0),MATCH('Factor de Ajuste'!N$10,'INPP base jul 2019'!$C$8:$N$8,0)),5),5),"")</f>
        <v>97.176900000000003</v>
      </c>
      <c r="O52" s="163">
        <f t="shared" si="0"/>
        <v>99.363560000000007</v>
      </c>
      <c r="P52" s="163">
        <f t="shared" si="1"/>
        <v>0.99943000000000004</v>
      </c>
      <c r="Q52" s="170"/>
      <c r="R52" s="168"/>
      <c r="S52" s="169"/>
      <c r="T52" s="167"/>
    </row>
    <row r="53" spans="1:20" s="171" customFormat="1" x14ac:dyDescent="0.3">
      <c r="A53" s="162"/>
      <c r="B53" s="136">
        <v>43282</v>
      </c>
      <c r="C53" s="163">
        <f>IFERROR(TRUNC(ROUND(INDEX('INPP base jul 2019'!$C$9:$N$233,MATCH('Factor de Ajuste'!$B53,'INPP base jul 2019'!$B$9:$B$235,0),MATCH('Factor de Ajuste'!C$10,'INPP base jul 2019'!$C$8:$N$8,0)),5),5),"")</f>
        <v>98.029650000000004</v>
      </c>
      <c r="D53" s="163">
        <f>IFERROR(TRUNC(ROUND(INDEX('INPP base jul 2019'!$C$9:$N$233,MATCH('Factor de Ajuste'!$B53,'INPP base jul 2019'!$B$9:$B$235,0),MATCH('Factor de Ajuste'!D$10,'INPP base jul 2019'!$C$8:$N$8,0)),5),5),"")</f>
        <v>95.645390000000006</v>
      </c>
      <c r="E53" s="163">
        <f>IFERROR(TRUNC(ROUND(INDEX('INPP base jul 2019'!$C$9:$N$233,MATCH('Factor de Ajuste'!$B53,'INPP base jul 2019'!$B$9:$B$235,0),MATCH('Factor de Ajuste'!E$10,'INPP base jul 2019'!$C$8:$N$8,0)),5),5),"")</f>
        <v>98.564049999999995</v>
      </c>
      <c r="F53" s="163">
        <f>IFERROR(TRUNC(ROUND(INDEX('INPP base jul 2019'!$C$9:$N$233,MATCH('Factor de Ajuste'!$B53,'INPP base jul 2019'!$B$9:$B$235,0),MATCH('Factor de Ajuste'!F$10,'INPP base jul 2019'!$C$8:$N$8,0)),5),5),"")</f>
        <v>94.717299999999994</v>
      </c>
      <c r="G53" s="163">
        <f>IFERROR(TRUNC(ROUND(INDEX('INPP base jul 2019'!$C$9:$N$233,MATCH('Factor de Ajuste'!$B53,'INPP base jul 2019'!$B$9:$B$235,0),MATCH('Factor de Ajuste'!G$10,'INPP base jul 2019'!$C$8:$N$8,0)),5),5),"")</f>
        <v>97.624570000000006</v>
      </c>
      <c r="H53" s="163">
        <f>IFERROR(TRUNC(ROUND(INDEX('INPP base jul 2019'!$C$9:$N$233,MATCH('Factor de Ajuste'!$B53,'INPP base jul 2019'!$B$9:$B$235,0),MATCH('Factor de Ajuste'!H$10,'INPP base jul 2019'!$C$8:$N$8,0)),5),5),"")</f>
        <v>104.25244000000001</v>
      </c>
      <c r="I53" s="163">
        <f>IFERROR(TRUNC(ROUND(INDEX('INPP base jul 2019'!$C$9:$N$233,MATCH('Factor de Ajuste'!$B53,'INPP base jul 2019'!$B$9:$B$235,0),MATCH('Factor de Ajuste'!I$10,'INPP base jul 2019'!$C$8:$N$8,0)),5),5),"")</f>
        <v>96.545500000000004</v>
      </c>
      <c r="J53" s="163">
        <f>IFERROR(TRUNC(ROUND(INDEX('INPP base jul 2019'!$C$9:$N$233,MATCH('Factor de Ajuste'!$B53,'INPP base jul 2019'!$B$9:$B$235,0),MATCH('Factor de Ajuste'!J$10,'INPP base jul 2019'!$C$8:$N$8,0)),5),5),"")</f>
        <v>97.982969999999995</v>
      </c>
      <c r="K53" s="163">
        <f>IFERROR(TRUNC(ROUND(INDEX('INPP base jul 2019'!$C$9:$N$233,MATCH('Factor de Ajuste'!$B53,'INPP base jul 2019'!$B$9:$B$235,0),MATCH('Factor de Ajuste'!K$10,'INPP base jul 2019'!$C$8:$N$8,0)),5),5),"")</f>
        <v>98.171030000000002</v>
      </c>
      <c r="L53" s="163">
        <f>IFERROR(TRUNC(ROUND(INDEX('INPP base jul 2019'!$C$9:$N$233,MATCH('Factor de Ajuste'!$B53,'INPP base jul 2019'!$B$9:$B$235,0),MATCH('Factor de Ajuste'!L$10,'INPP base jul 2019'!$C$8:$N$8,0)),5),5),"")</f>
        <v>95.285960000000003</v>
      </c>
      <c r="M53" s="163">
        <f>IFERROR(TRUNC(ROUND(INDEX('INPP base jul 2019'!$C$9:$N$233,MATCH('Factor de Ajuste'!$B53,'INPP base jul 2019'!$B$9:$B$235,0),MATCH('Factor de Ajuste'!M$10,'INPP base jul 2019'!$C$8:$N$8,0)),5),5),"")</f>
        <v>98.080950000000001</v>
      </c>
      <c r="N53" s="163">
        <f>IFERROR(TRUNC(ROUND(INDEX('INPP base jul 2019'!$C$9:$N$233,MATCH('Factor de Ajuste'!$B53,'INPP base jul 2019'!$B$9:$B$235,0),MATCH('Factor de Ajuste'!N$10,'INPP base jul 2019'!$C$8:$N$8,0)),5),5),"")</f>
        <v>95.972260000000006</v>
      </c>
      <c r="O53" s="163">
        <f t="shared" si="0"/>
        <v>98.085669999999993</v>
      </c>
      <c r="P53" s="163">
        <f t="shared" si="1"/>
        <v>1.02145</v>
      </c>
      <c r="Q53" s="170"/>
      <c r="R53" s="168"/>
      <c r="S53" s="169"/>
      <c r="T53" s="167"/>
    </row>
    <row r="54" spans="1:20" s="171" customFormat="1" x14ac:dyDescent="0.3">
      <c r="A54" s="162"/>
      <c r="B54" s="136">
        <v>43313</v>
      </c>
      <c r="C54" s="163">
        <f>IFERROR(TRUNC(ROUND(INDEX('INPP base jul 2019'!$C$9:$N$233,MATCH('Factor de Ajuste'!$B54,'INPP base jul 2019'!$B$9:$B$235,0),MATCH('Factor de Ajuste'!C$10,'INPP base jul 2019'!$C$8:$N$8,0)),5),5),"")</f>
        <v>98.337959999999995</v>
      </c>
      <c r="D54" s="163">
        <f>IFERROR(TRUNC(ROUND(INDEX('INPP base jul 2019'!$C$9:$N$233,MATCH('Factor de Ajuste'!$B54,'INPP base jul 2019'!$B$9:$B$235,0),MATCH('Factor de Ajuste'!D$10,'INPP base jul 2019'!$C$8:$N$8,0)),5),5),"")</f>
        <v>95.671790000000001</v>
      </c>
      <c r="E54" s="163">
        <f>IFERROR(TRUNC(ROUND(INDEX('INPP base jul 2019'!$C$9:$N$233,MATCH('Factor de Ajuste'!$B54,'INPP base jul 2019'!$B$9:$B$235,0),MATCH('Factor de Ajuste'!E$10,'INPP base jul 2019'!$C$8:$N$8,0)),5),5),"")</f>
        <v>97.695099999999996</v>
      </c>
      <c r="F54" s="163">
        <f>IFERROR(TRUNC(ROUND(INDEX('INPP base jul 2019'!$C$9:$N$233,MATCH('Factor de Ajuste'!$B54,'INPP base jul 2019'!$B$9:$B$235,0),MATCH('Factor de Ajuste'!F$10,'INPP base jul 2019'!$C$8:$N$8,0)),5),5),"")</f>
        <v>93.623059999999995</v>
      </c>
      <c r="G54" s="163">
        <f>IFERROR(TRUNC(ROUND(INDEX('INPP base jul 2019'!$C$9:$N$233,MATCH('Factor de Ajuste'!$B54,'INPP base jul 2019'!$B$9:$B$235,0),MATCH('Factor de Ajuste'!G$10,'INPP base jul 2019'!$C$8:$N$8,0)),5),5),"")</f>
        <v>97.379429999999999</v>
      </c>
      <c r="H54" s="163">
        <f>IFERROR(TRUNC(ROUND(INDEX('INPP base jul 2019'!$C$9:$N$233,MATCH('Factor de Ajuste'!$B54,'INPP base jul 2019'!$B$9:$B$235,0),MATCH('Factor de Ajuste'!H$10,'INPP base jul 2019'!$C$8:$N$8,0)),5),5),"")</f>
        <v>101.91630000000001</v>
      </c>
      <c r="I54" s="163">
        <f>IFERROR(TRUNC(ROUND(INDEX('INPP base jul 2019'!$C$9:$N$233,MATCH('Factor de Ajuste'!$B54,'INPP base jul 2019'!$B$9:$B$235,0),MATCH('Factor de Ajuste'!I$10,'INPP base jul 2019'!$C$8:$N$8,0)),5),5),"")</f>
        <v>96.594340000000003</v>
      </c>
      <c r="J54" s="163">
        <f>IFERROR(TRUNC(ROUND(INDEX('INPP base jul 2019'!$C$9:$N$233,MATCH('Factor de Ajuste'!$B54,'INPP base jul 2019'!$B$9:$B$235,0),MATCH('Factor de Ajuste'!J$10,'INPP base jul 2019'!$C$8:$N$8,0)),5),5),"")</f>
        <v>97.472340000000003</v>
      </c>
      <c r="K54" s="163">
        <f>IFERROR(TRUNC(ROUND(INDEX('INPP base jul 2019'!$C$9:$N$233,MATCH('Factor de Ajuste'!$B54,'INPP base jul 2019'!$B$9:$B$235,0),MATCH('Factor de Ajuste'!K$10,'INPP base jul 2019'!$C$8:$N$8,0)),5),5),"")</f>
        <v>97.387799999999999</v>
      </c>
      <c r="L54" s="163">
        <f>IFERROR(TRUNC(ROUND(INDEX('INPP base jul 2019'!$C$9:$N$233,MATCH('Factor de Ajuste'!$B54,'INPP base jul 2019'!$B$9:$B$235,0),MATCH('Factor de Ajuste'!L$10,'INPP base jul 2019'!$C$8:$N$8,0)),5),5),"")</f>
        <v>95.657929999999993</v>
      </c>
      <c r="M54" s="163">
        <f>IFERROR(TRUNC(ROUND(INDEX('INPP base jul 2019'!$C$9:$N$233,MATCH('Factor de Ajuste'!$B54,'INPP base jul 2019'!$B$9:$B$235,0),MATCH('Factor de Ajuste'!M$10,'INPP base jul 2019'!$C$8:$N$8,0)),5),5),"")</f>
        <v>97.513199999999998</v>
      </c>
      <c r="N54" s="163">
        <f>IFERROR(TRUNC(ROUND(INDEX('INPP base jul 2019'!$C$9:$N$233,MATCH('Factor de Ajuste'!$B54,'INPP base jul 2019'!$B$9:$B$235,0),MATCH('Factor de Ajuste'!N$10,'INPP base jul 2019'!$C$8:$N$8,0)),5),5),"")</f>
        <v>95.537689999999998</v>
      </c>
      <c r="O54" s="163">
        <f t="shared" si="0"/>
        <v>97.64134</v>
      </c>
      <c r="P54" s="163">
        <f t="shared" si="1"/>
        <v>1.0197799999999999</v>
      </c>
      <c r="Q54" s="170"/>
      <c r="R54" s="168"/>
      <c r="S54" s="169"/>
      <c r="T54" s="167"/>
    </row>
    <row r="55" spans="1:20" s="171" customFormat="1" x14ac:dyDescent="0.3">
      <c r="A55" s="162"/>
      <c r="B55" s="136">
        <v>43344</v>
      </c>
      <c r="C55" s="163">
        <f>IFERROR(TRUNC(ROUND(INDEX('INPP base jul 2019'!$C$9:$N$233,MATCH('Factor de Ajuste'!$B55,'INPP base jul 2019'!$B$9:$B$235,0),MATCH('Factor de Ajuste'!C$10,'INPP base jul 2019'!$C$8:$N$8,0)),5),5),"")</f>
        <v>98.847899999999996</v>
      </c>
      <c r="D55" s="163">
        <f>IFERROR(TRUNC(ROUND(INDEX('INPP base jul 2019'!$C$9:$N$233,MATCH('Factor de Ajuste'!$B55,'INPP base jul 2019'!$B$9:$B$235,0),MATCH('Factor de Ajuste'!D$10,'INPP base jul 2019'!$C$8:$N$8,0)),5),5),"")</f>
        <v>96.1708</v>
      </c>
      <c r="E55" s="163">
        <f>IFERROR(TRUNC(ROUND(INDEX('INPP base jul 2019'!$C$9:$N$233,MATCH('Factor de Ajuste'!$B55,'INPP base jul 2019'!$B$9:$B$235,0),MATCH('Factor de Ajuste'!E$10,'INPP base jul 2019'!$C$8:$N$8,0)),5),5),"")</f>
        <v>98.295659999999998</v>
      </c>
      <c r="F55" s="163">
        <f>IFERROR(TRUNC(ROUND(INDEX('INPP base jul 2019'!$C$9:$N$233,MATCH('Factor de Ajuste'!$B55,'INPP base jul 2019'!$B$9:$B$235,0),MATCH('Factor de Ajuste'!F$10,'INPP base jul 2019'!$C$8:$N$8,0)),5),5),"")</f>
        <v>94.818780000000004</v>
      </c>
      <c r="G55" s="163">
        <f>IFERROR(TRUNC(ROUND(INDEX('INPP base jul 2019'!$C$9:$N$233,MATCH('Factor de Ajuste'!$B55,'INPP base jul 2019'!$B$9:$B$235,0),MATCH('Factor de Ajuste'!G$10,'INPP base jul 2019'!$C$8:$N$8,0)),5),5),"")</f>
        <v>97.45232</v>
      </c>
      <c r="H55" s="163">
        <f>IFERROR(TRUNC(ROUND(INDEX('INPP base jul 2019'!$C$9:$N$233,MATCH('Factor de Ajuste'!$B55,'INPP base jul 2019'!$B$9:$B$235,0),MATCH('Factor de Ajuste'!H$10,'INPP base jul 2019'!$C$8:$N$8,0)),5),5),"")</f>
        <v>100.11503999999999</v>
      </c>
      <c r="I55" s="163">
        <f>IFERROR(TRUNC(ROUND(INDEX('INPP base jul 2019'!$C$9:$N$233,MATCH('Factor de Ajuste'!$B55,'INPP base jul 2019'!$B$9:$B$235,0),MATCH('Factor de Ajuste'!I$10,'INPP base jul 2019'!$C$8:$N$8,0)),5),5),"")</f>
        <v>96.580380000000005</v>
      </c>
      <c r="J55" s="163">
        <f>IFERROR(TRUNC(ROUND(INDEX('INPP base jul 2019'!$C$9:$N$233,MATCH('Factor de Ajuste'!$B55,'INPP base jul 2019'!$B$9:$B$235,0),MATCH('Factor de Ajuste'!J$10,'INPP base jul 2019'!$C$8:$N$8,0)),5),5),"")</f>
        <v>98.286959999999993</v>
      </c>
      <c r="K55" s="163">
        <f>IFERROR(TRUNC(ROUND(INDEX('INPP base jul 2019'!$C$9:$N$233,MATCH('Factor de Ajuste'!$B55,'INPP base jul 2019'!$B$9:$B$235,0),MATCH('Factor de Ajuste'!K$10,'INPP base jul 2019'!$C$8:$N$8,0)),5),5),"")</f>
        <v>98.119780000000006</v>
      </c>
      <c r="L55" s="163">
        <f>IFERROR(TRUNC(ROUND(INDEX('INPP base jul 2019'!$C$9:$N$233,MATCH('Factor de Ajuste'!$B55,'INPP base jul 2019'!$B$9:$B$235,0),MATCH('Factor de Ajuste'!L$10,'INPP base jul 2019'!$C$8:$N$8,0)),5),5),"")</f>
        <v>96.56935</v>
      </c>
      <c r="M55" s="163">
        <f>IFERROR(TRUNC(ROUND(INDEX('INPP base jul 2019'!$C$9:$N$233,MATCH('Factor de Ajuste'!$B55,'INPP base jul 2019'!$B$9:$B$235,0),MATCH('Factor de Ajuste'!M$10,'INPP base jul 2019'!$C$8:$N$8,0)),5),5),"")</f>
        <v>98.051969999999997</v>
      </c>
      <c r="N55" s="163">
        <f>IFERROR(TRUNC(ROUND(INDEX('INPP base jul 2019'!$C$9:$N$233,MATCH('Factor de Ajuste'!$B55,'INPP base jul 2019'!$B$9:$B$235,0),MATCH('Factor de Ajuste'!N$10,'INPP base jul 2019'!$C$8:$N$8,0)),5),5),"")</f>
        <v>96.180840000000003</v>
      </c>
      <c r="O55" s="163">
        <f t="shared" si="0"/>
        <v>98.071430000000007</v>
      </c>
      <c r="P55" s="163">
        <f t="shared" si="1"/>
        <v>0.98714000000000002</v>
      </c>
      <c r="Q55" s="170"/>
      <c r="R55" s="168"/>
      <c r="S55" s="169"/>
      <c r="T55" s="167"/>
    </row>
    <row r="56" spans="1:20" s="171" customFormat="1" x14ac:dyDescent="0.3">
      <c r="A56" s="162"/>
      <c r="B56" s="136">
        <v>43374</v>
      </c>
      <c r="C56" s="163">
        <f>IFERROR(TRUNC(ROUND(INDEX('INPP base jul 2019'!$C$9:$N$233,MATCH('Factor de Ajuste'!$B56,'INPP base jul 2019'!$B$9:$B$235,0),MATCH('Factor de Ajuste'!C$10,'INPP base jul 2019'!$C$8:$N$8,0)),5),5),"")</f>
        <v>98.725489999999994</v>
      </c>
      <c r="D56" s="163">
        <f>IFERROR(TRUNC(ROUND(INDEX('INPP base jul 2019'!$C$9:$N$233,MATCH('Factor de Ajuste'!$B56,'INPP base jul 2019'!$B$9:$B$235,0),MATCH('Factor de Ajuste'!D$10,'INPP base jul 2019'!$C$8:$N$8,0)),5),5),"")</f>
        <v>95.863280000000003</v>
      </c>
      <c r="E56" s="163">
        <f>IFERROR(TRUNC(ROUND(INDEX('INPP base jul 2019'!$C$9:$N$233,MATCH('Factor de Ajuste'!$B56,'INPP base jul 2019'!$B$9:$B$235,0),MATCH('Factor de Ajuste'!E$10,'INPP base jul 2019'!$C$8:$N$8,0)),5),5),"")</f>
        <v>98.743129999999994</v>
      </c>
      <c r="F56" s="163">
        <f>IFERROR(TRUNC(ROUND(INDEX('INPP base jul 2019'!$C$9:$N$233,MATCH('Factor de Ajuste'!$B56,'INPP base jul 2019'!$B$9:$B$235,0),MATCH('Factor de Ajuste'!F$10,'INPP base jul 2019'!$C$8:$N$8,0)),5),5),"")</f>
        <v>94.774540000000002</v>
      </c>
      <c r="G56" s="163">
        <f>IFERROR(TRUNC(ROUND(INDEX('INPP base jul 2019'!$C$9:$N$233,MATCH('Factor de Ajuste'!$B56,'INPP base jul 2019'!$B$9:$B$235,0),MATCH('Factor de Ajuste'!G$10,'INPP base jul 2019'!$C$8:$N$8,0)),5),5),"")</f>
        <v>97.622399999999999</v>
      </c>
      <c r="H56" s="163">
        <f>IFERROR(TRUNC(ROUND(INDEX('INPP base jul 2019'!$C$9:$N$233,MATCH('Factor de Ajuste'!$B56,'INPP base jul 2019'!$B$9:$B$235,0),MATCH('Factor de Ajuste'!H$10,'INPP base jul 2019'!$C$8:$N$8,0)),5),5),"")</f>
        <v>100.58145</v>
      </c>
      <c r="I56" s="163">
        <f>IFERROR(TRUNC(ROUND(INDEX('INPP base jul 2019'!$C$9:$N$233,MATCH('Factor de Ajuste'!$B56,'INPP base jul 2019'!$B$9:$B$235,0),MATCH('Factor de Ajuste'!I$10,'INPP base jul 2019'!$C$8:$N$8,0)),5),5),"")</f>
        <v>97.092089999999999</v>
      </c>
      <c r="J56" s="163">
        <f>IFERROR(TRUNC(ROUND(INDEX('INPP base jul 2019'!$C$9:$N$233,MATCH('Factor de Ajuste'!$B56,'INPP base jul 2019'!$B$9:$B$235,0),MATCH('Factor de Ajuste'!J$10,'INPP base jul 2019'!$C$8:$N$8,0)),5),5),"")</f>
        <v>98.55086</v>
      </c>
      <c r="K56" s="163">
        <f>IFERROR(TRUNC(ROUND(INDEX('INPP base jul 2019'!$C$9:$N$233,MATCH('Factor de Ajuste'!$B56,'INPP base jul 2019'!$B$9:$B$235,0),MATCH('Factor de Ajuste'!K$10,'INPP base jul 2019'!$C$8:$N$8,0)),5),5),"")</f>
        <v>98.460719999999995</v>
      </c>
      <c r="L56" s="163">
        <f>IFERROR(TRUNC(ROUND(INDEX('INPP base jul 2019'!$C$9:$N$233,MATCH('Factor de Ajuste'!$B56,'INPP base jul 2019'!$B$9:$B$235,0),MATCH('Factor de Ajuste'!L$10,'INPP base jul 2019'!$C$8:$N$8,0)),5),5),"")</f>
        <v>96.79871</v>
      </c>
      <c r="M56" s="163">
        <f>IFERROR(TRUNC(ROUND(INDEX('INPP base jul 2019'!$C$9:$N$233,MATCH('Factor de Ajuste'!$B56,'INPP base jul 2019'!$B$9:$B$235,0),MATCH('Factor de Ajuste'!M$10,'INPP base jul 2019'!$C$8:$N$8,0)),5),5),"")</f>
        <v>98.220849999999999</v>
      </c>
      <c r="N56" s="163">
        <f>IFERROR(TRUNC(ROUND(INDEX('INPP base jul 2019'!$C$9:$N$233,MATCH('Factor de Ajuste'!$B56,'INPP base jul 2019'!$B$9:$B$235,0),MATCH('Factor de Ajuste'!N$10,'INPP base jul 2019'!$C$8:$N$8,0)),5),5),"")</f>
        <v>96.703130000000002</v>
      </c>
      <c r="O56" s="163">
        <f t="shared" si="0"/>
        <v>98.245810000000006</v>
      </c>
      <c r="P56" s="163">
        <f t="shared" si="1"/>
        <v>0.99546999999999997</v>
      </c>
      <c r="Q56" s="170"/>
      <c r="R56" s="168"/>
      <c r="S56" s="169"/>
      <c r="T56" s="167"/>
    </row>
    <row r="57" spans="1:20" s="171" customFormat="1" x14ac:dyDescent="0.3">
      <c r="A57" s="162"/>
      <c r="B57" s="136">
        <v>43405</v>
      </c>
      <c r="C57" s="163">
        <f>IFERROR(TRUNC(ROUND(INDEX('INPP base jul 2019'!$C$9:$N$233,MATCH('Factor de Ajuste'!$B57,'INPP base jul 2019'!$B$9:$B$235,0),MATCH('Factor de Ajuste'!C$10,'INPP base jul 2019'!$C$8:$N$8,0)),5),5),"")</f>
        <v>99.044650000000004</v>
      </c>
      <c r="D57" s="163">
        <f>IFERROR(TRUNC(ROUND(INDEX('INPP base jul 2019'!$C$9:$N$233,MATCH('Factor de Ajuste'!$B57,'INPP base jul 2019'!$B$9:$B$235,0),MATCH('Factor de Ajuste'!D$10,'INPP base jul 2019'!$C$8:$N$8,0)),5),5),"")</f>
        <v>96.323419999999999</v>
      </c>
      <c r="E57" s="163">
        <f>IFERROR(TRUNC(ROUND(INDEX('INPP base jul 2019'!$C$9:$N$233,MATCH('Factor de Ajuste'!$B57,'INPP base jul 2019'!$B$9:$B$235,0),MATCH('Factor de Ajuste'!E$10,'INPP base jul 2019'!$C$8:$N$8,0)),5),5),"")</f>
        <v>100.88426</v>
      </c>
      <c r="F57" s="163">
        <f>IFERROR(TRUNC(ROUND(INDEX('INPP base jul 2019'!$C$9:$N$233,MATCH('Factor de Ajuste'!$B57,'INPP base jul 2019'!$B$9:$B$235,0),MATCH('Factor de Ajuste'!F$10,'INPP base jul 2019'!$C$8:$N$8,0)),5),5),"")</f>
        <v>96.801670000000001</v>
      </c>
      <c r="G57" s="163">
        <f>IFERROR(TRUNC(ROUND(INDEX('INPP base jul 2019'!$C$9:$N$233,MATCH('Factor de Ajuste'!$B57,'INPP base jul 2019'!$B$9:$B$235,0),MATCH('Factor de Ajuste'!G$10,'INPP base jul 2019'!$C$8:$N$8,0)),5),5),"")</f>
        <v>98.048190000000005</v>
      </c>
      <c r="H57" s="163">
        <f>IFERROR(TRUNC(ROUND(INDEX('INPP base jul 2019'!$C$9:$N$233,MATCH('Factor de Ajuste'!$B57,'INPP base jul 2019'!$B$9:$B$235,0),MATCH('Factor de Ajuste'!H$10,'INPP base jul 2019'!$C$8:$N$8,0)),5),5),"")</f>
        <v>101.94132999999999</v>
      </c>
      <c r="I57" s="163">
        <f>IFERROR(TRUNC(ROUND(INDEX('INPP base jul 2019'!$C$9:$N$233,MATCH('Factor de Ajuste'!$B57,'INPP base jul 2019'!$B$9:$B$235,0),MATCH('Factor de Ajuste'!I$10,'INPP base jul 2019'!$C$8:$N$8,0)),5),5),"")</f>
        <v>98.014859999999999</v>
      </c>
      <c r="J57" s="163">
        <f>IFERROR(TRUNC(ROUND(INDEX('INPP base jul 2019'!$C$9:$N$233,MATCH('Factor de Ajuste'!$B57,'INPP base jul 2019'!$B$9:$B$235,0),MATCH('Factor de Ajuste'!J$10,'INPP base jul 2019'!$C$8:$N$8,0)),5),5),"")</f>
        <v>101.37358999999999</v>
      </c>
      <c r="K57" s="163">
        <f>IFERROR(TRUNC(ROUND(INDEX('INPP base jul 2019'!$C$9:$N$233,MATCH('Factor de Ajuste'!$B57,'INPP base jul 2019'!$B$9:$B$235,0),MATCH('Factor de Ajuste'!K$10,'INPP base jul 2019'!$C$8:$N$8,0)),5),5),"")</f>
        <v>101.94240000000001</v>
      </c>
      <c r="L57" s="163">
        <f>IFERROR(TRUNC(ROUND(INDEX('INPP base jul 2019'!$C$9:$N$233,MATCH('Factor de Ajuste'!$B57,'INPP base jul 2019'!$B$9:$B$235,0),MATCH('Factor de Ajuste'!L$10,'INPP base jul 2019'!$C$8:$N$8,0)),5),5),"")</f>
        <v>98.251919999999998</v>
      </c>
      <c r="M57" s="163">
        <f>IFERROR(TRUNC(ROUND(INDEX('INPP base jul 2019'!$C$9:$N$233,MATCH('Factor de Ajuste'!$B57,'INPP base jul 2019'!$B$9:$B$235,0),MATCH('Factor de Ajuste'!M$10,'INPP base jul 2019'!$C$8:$N$8,0)),5),5),"")</f>
        <v>100.81440000000001</v>
      </c>
      <c r="N57" s="163">
        <f>IFERROR(TRUNC(ROUND(INDEX('INPP base jul 2019'!$C$9:$N$233,MATCH('Factor de Ajuste'!$B57,'INPP base jul 2019'!$B$9:$B$235,0),MATCH('Factor de Ajuste'!N$10,'INPP base jul 2019'!$C$8:$N$8,0)),5),5),"")</f>
        <v>98.891419999999997</v>
      </c>
      <c r="O57" s="163">
        <f t="shared" si="0"/>
        <v>100.05556</v>
      </c>
      <c r="P57" s="163">
        <f t="shared" si="1"/>
        <v>1.0044</v>
      </c>
      <c r="Q57" s="170"/>
      <c r="R57" s="168"/>
      <c r="S57" s="169"/>
      <c r="T57" s="167"/>
    </row>
    <row r="58" spans="1:20" s="171" customFormat="1" x14ac:dyDescent="0.3">
      <c r="A58" s="162"/>
      <c r="B58" s="136">
        <v>43435</v>
      </c>
      <c r="C58" s="163">
        <f>IFERROR(TRUNC(ROUND(INDEX('INPP base jul 2019'!$C$9:$N$233,MATCH('Factor de Ajuste'!$B58,'INPP base jul 2019'!$B$9:$B$235,0),MATCH('Factor de Ajuste'!C$10,'INPP base jul 2019'!$C$8:$N$8,0)),5),5),"")</f>
        <v>99.094610000000003</v>
      </c>
      <c r="D58" s="163">
        <f>IFERROR(TRUNC(ROUND(INDEX('INPP base jul 2019'!$C$9:$N$233,MATCH('Factor de Ajuste'!$B58,'INPP base jul 2019'!$B$9:$B$235,0),MATCH('Factor de Ajuste'!D$10,'INPP base jul 2019'!$C$8:$N$8,0)),5),5),"")</f>
        <v>96.510840000000002</v>
      </c>
      <c r="E58" s="163">
        <f>IFERROR(TRUNC(ROUND(INDEX('INPP base jul 2019'!$C$9:$N$233,MATCH('Factor de Ajuste'!$B58,'INPP base jul 2019'!$B$9:$B$235,0),MATCH('Factor de Ajuste'!E$10,'INPP base jul 2019'!$C$8:$N$8,0)),5),5),"")</f>
        <v>102.16999</v>
      </c>
      <c r="F58" s="163">
        <f>IFERROR(TRUNC(ROUND(INDEX('INPP base jul 2019'!$C$9:$N$233,MATCH('Factor de Ajuste'!$B58,'INPP base jul 2019'!$B$9:$B$235,0),MATCH('Factor de Ajuste'!F$10,'INPP base jul 2019'!$C$8:$N$8,0)),5),5),"")</f>
        <v>97.552419999999998</v>
      </c>
      <c r="G58" s="163">
        <f>IFERROR(TRUNC(ROUND(INDEX('INPP base jul 2019'!$C$9:$N$233,MATCH('Factor de Ajuste'!$B58,'INPP base jul 2019'!$B$9:$B$235,0),MATCH('Factor de Ajuste'!G$10,'INPP base jul 2019'!$C$8:$N$8,0)),5),5),"")</f>
        <v>97.721549999999993</v>
      </c>
      <c r="H58" s="163">
        <f>IFERROR(TRUNC(ROUND(INDEX('INPP base jul 2019'!$C$9:$N$233,MATCH('Factor de Ajuste'!$B58,'INPP base jul 2019'!$B$9:$B$235,0),MATCH('Factor de Ajuste'!H$10,'INPP base jul 2019'!$C$8:$N$8,0)),5),5),"")</f>
        <v>102.51294</v>
      </c>
      <c r="I58" s="163">
        <f>IFERROR(TRUNC(ROUND(INDEX('INPP base jul 2019'!$C$9:$N$233,MATCH('Factor de Ajuste'!$B58,'INPP base jul 2019'!$B$9:$B$235,0),MATCH('Factor de Ajuste'!I$10,'INPP base jul 2019'!$C$8:$N$8,0)),5),5),"")</f>
        <v>98.251570000000001</v>
      </c>
      <c r="J58" s="163">
        <f>IFERROR(TRUNC(ROUND(INDEX('INPP base jul 2019'!$C$9:$N$233,MATCH('Factor de Ajuste'!$B58,'INPP base jul 2019'!$B$9:$B$235,0),MATCH('Factor de Ajuste'!J$10,'INPP base jul 2019'!$C$8:$N$8,0)),5),5),"")</f>
        <v>101.79241</v>
      </c>
      <c r="K58" s="163">
        <f>IFERROR(TRUNC(ROUND(INDEX('INPP base jul 2019'!$C$9:$N$233,MATCH('Factor de Ajuste'!$B58,'INPP base jul 2019'!$B$9:$B$235,0),MATCH('Factor de Ajuste'!K$10,'INPP base jul 2019'!$C$8:$N$8,0)),5),5),"")</f>
        <v>102.10731</v>
      </c>
      <c r="L58" s="163">
        <f>IFERROR(TRUNC(ROUND(INDEX('INPP base jul 2019'!$C$9:$N$233,MATCH('Factor de Ajuste'!$B58,'INPP base jul 2019'!$B$9:$B$235,0),MATCH('Factor de Ajuste'!L$10,'INPP base jul 2019'!$C$8:$N$8,0)),5),5),"")</f>
        <v>98.335629999999995</v>
      </c>
      <c r="M58" s="163">
        <f>IFERROR(TRUNC(ROUND(INDEX('INPP base jul 2019'!$C$9:$N$233,MATCH('Factor de Ajuste'!$B58,'INPP base jul 2019'!$B$9:$B$235,0),MATCH('Factor de Ajuste'!M$10,'INPP base jul 2019'!$C$8:$N$8,0)),5),5),"")</f>
        <v>101.00221000000001</v>
      </c>
      <c r="N58" s="163">
        <f>IFERROR(TRUNC(ROUND(INDEX('INPP base jul 2019'!$C$9:$N$233,MATCH('Factor de Ajuste'!$B58,'INPP base jul 2019'!$B$9:$B$235,0),MATCH('Factor de Ajuste'!N$10,'INPP base jul 2019'!$C$8:$N$8,0)),5),5),"")</f>
        <v>98.967569999999995</v>
      </c>
      <c r="O58" s="163">
        <f t="shared" si="0"/>
        <v>100.33027</v>
      </c>
      <c r="P58" s="163">
        <f t="shared" si="1"/>
        <v>1.0017799999999999</v>
      </c>
      <c r="Q58" s="170"/>
      <c r="R58" s="168"/>
      <c r="S58" s="169"/>
      <c r="T58" s="167"/>
    </row>
    <row r="59" spans="1:20" x14ac:dyDescent="0.3">
      <c r="A59" s="162"/>
      <c r="B59" s="136">
        <v>43466</v>
      </c>
      <c r="C59" s="163">
        <f>IFERROR(TRUNC(ROUND(INDEX('INPP base jul 2019'!$C$9:$N$233,MATCH('Factor de Ajuste'!$B59,'INPP base jul 2019'!$B$9:$B$235,0),MATCH('Factor de Ajuste'!C$10,'INPP base jul 2019'!$C$8:$N$8,0)),5),5),"")</f>
        <v>99.712429999999998</v>
      </c>
      <c r="D59" s="163">
        <f>IFERROR(TRUNC(ROUND(INDEX('INPP base jul 2019'!$C$9:$N$233,MATCH('Factor de Ajuste'!$B59,'INPP base jul 2019'!$B$9:$B$235,0),MATCH('Factor de Ajuste'!D$10,'INPP base jul 2019'!$C$8:$N$8,0)),5),5),"")</f>
        <v>97.377189999999999</v>
      </c>
      <c r="E59" s="163">
        <f>IFERROR(TRUNC(ROUND(INDEX('INPP base jul 2019'!$C$9:$N$233,MATCH('Factor de Ajuste'!$B59,'INPP base jul 2019'!$B$9:$B$235,0),MATCH('Factor de Ajuste'!E$10,'INPP base jul 2019'!$C$8:$N$8,0)),5),5),"")</f>
        <v>101.36668</v>
      </c>
      <c r="F59" s="163">
        <f>IFERROR(TRUNC(ROUND(INDEX('INPP base jul 2019'!$C$9:$N$233,MATCH('Factor de Ajuste'!$B59,'INPP base jul 2019'!$B$9:$B$235,0),MATCH('Factor de Ajuste'!F$10,'INPP base jul 2019'!$C$8:$N$8,0)),5),5),"")</f>
        <v>97.763480000000001</v>
      </c>
      <c r="G59" s="163">
        <f>IFERROR(TRUNC(ROUND(INDEX('INPP base jul 2019'!$C$9:$N$233,MATCH('Factor de Ajuste'!$B59,'INPP base jul 2019'!$B$9:$B$235,0),MATCH('Factor de Ajuste'!G$10,'INPP base jul 2019'!$C$8:$N$8,0)),5),5),"")</f>
        <v>98.093010000000007</v>
      </c>
      <c r="H59" s="163">
        <f>IFERROR(TRUNC(ROUND(INDEX('INPP base jul 2019'!$C$9:$N$233,MATCH('Factor de Ajuste'!$B59,'INPP base jul 2019'!$B$9:$B$235,0),MATCH('Factor de Ajuste'!H$10,'INPP base jul 2019'!$C$8:$N$8,0)),5),5),"")</f>
        <v>101.55329</v>
      </c>
      <c r="I59" s="163">
        <f>IFERROR(TRUNC(ROUND(INDEX('INPP base jul 2019'!$C$9:$N$233,MATCH('Factor de Ajuste'!$B59,'INPP base jul 2019'!$B$9:$B$235,0),MATCH('Factor de Ajuste'!I$10,'INPP base jul 2019'!$C$8:$N$8,0)),5),5),"")</f>
        <v>98.724419999999995</v>
      </c>
      <c r="J59" s="163">
        <f>IFERROR(TRUNC(ROUND(INDEX('INPP base jul 2019'!$C$9:$N$233,MATCH('Factor de Ajuste'!$B59,'INPP base jul 2019'!$B$9:$B$235,0),MATCH('Factor de Ajuste'!J$10,'INPP base jul 2019'!$C$8:$N$8,0)),5),5),"")</f>
        <v>99.876509999999996</v>
      </c>
      <c r="K59" s="163">
        <f>IFERROR(TRUNC(ROUND(INDEX('INPP base jul 2019'!$C$9:$N$233,MATCH('Factor de Ajuste'!$B59,'INPP base jul 2019'!$B$9:$B$235,0),MATCH('Factor de Ajuste'!K$10,'INPP base jul 2019'!$C$8:$N$8,0)),5),5),"")</f>
        <v>99.878810000000001</v>
      </c>
      <c r="L59" s="163">
        <f>IFERROR(TRUNC(ROUND(INDEX('INPP base jul 2019'!$C$9:$N$233,MATCH('Factor de Ajuste'!$B59,'INPP base jul 2019'!$B$9:$B$235,0),MATCH('Factor de Ajuste'!L$10,'INPP base jul 2019'!$C$8:$N$8,0)),5),5),"")</f>
        <v>99.162700000000001</v>
      </c>
      <c r="M59" s="163">
        <f>IFERROR(TRUNC(ROUND(INDEX('INPP base jul 2019'!$C$9:$N$233,MATCH('Factor de Ajuste'!$B59,'INPP base jul 2019'!$B$9:$B$235,0),MATCH('Factor de Ajuste'!M$10,'INPP base jul 2019'!$C$8:$N$8,0)),5),5),"")</f>
        <v>99.254810000000006</v>
      </c>
      <c r="N59" s="163">
        <f>IFERROR(TRUNC(ROUND(INDEX('INPP base jul 2019'!$C$9:$N$233,MATCH('Factor de Ajuste'!$B59,'INPP base jul 2019'!$B$9:$B$235,0),MATCH('Factor de Ajuste'!N$10,'INPP base jul 2019'!$C$8:$N$8,0)),5),5),"")</f>
        <v>97.757630000000006</v>
      </c>
      <c r="O59" s="163">
        <f t="shared" si="0"/>
        <v>99.600340000000003</v>
      </c>
      <c r="P59" s="163">
        <f t="shared" si="1"/>
        <v>1.0184200000000001</v>
      </c>
      <c r="Q59" s="172"/>
      <c r="R59" s="168"/>
      <c r="S59" s="169"/>
      <c r="T59" s="167"/>
    </row>
    <row r="60" spans="1:20" x14ac:dyDescent="0.3">
      <c r="A60" s="162"/>
      <c r="B60" s="136">
        <v>43497</v>
      </c>
      <c r="C60" s="163">
        <f>IFERROR(TRUNC(ROUND(INDEX('INPP base jul 2019'!$C$9:$N$233,MATCH('Factor de Ajuste'!$B60,'INPP base jul 2019'!$B$9:$B$235,0),MATCH('Factor de Ajuste'!C$10,'INPP base jul 2019'!$C$8:$N$8,0)),5),5),"")</f>
        <v>99.858670000000004</v>
      </c>
      <c r="D60" s="163">
        <f>IFERROR(TRUNC(ROUND(INDEX('INPP base jul 2019'!$C$9:$N$233,MATCH('Factor de Ajuste'!$B60,'INPP base jul 2019'!$B$9:$B$235,0),MATCH('Factor de Ajuste'!D$10,'INPP base jul 2019'!$C$8:$N$8,0)),5),5),"")</f>
        <v>97.652959999999993</v>
      </c>
      <c r="E60" s="163">
        <f>IFERROR(TRUNC(ROUND(INDEX('INPP base jul 2019'!$C$9:$N$233,MATCH('Factor de Ajuste'!$B60,'INPP base jul 2019'!$B$9:$B$235,0),MATCH('Factor de Ajuste'!E$10,'INPP base jul 2019'!$C$8:$N$8,0)),5),5),"")</f>
        <v>100.1811</v>
      </c>
      <c r="F60" s="163">
        <f>IFERROR(TRUNC(ROUND(INDEX('INPP base jul 2019'!$C$9:$N$233,MATCH('Factor de Ajuste'!$B60,'INPP base jul 2019'!$B$9:$B$235,0),MATCH('Factor de Ajuste'!F$10,'INPP base jul 2019'!$C$8:$N$8,0)),5),5),"")</f>
        <v>98.104879999999994</v>
      </c>
      <c r="G60" s="163">
        <f>IFERROR(TRUNC(ROUND(INDEX('INPP base jul 2019'!$C$9:$N$233,MATCH('Factor de Ajuste'!$B60,'INPP base jul 2019'!$B$9:$B$235,0),MATCH('Factor de Ajuste'!G$10,'INPP base jul 2019'!$C$8:$N$8,0)),5),5),"")</f>
        <v>99.057320000000004</v>
      </c>
      <c r="H60" s="163">
        <f>IFERROR(TRUNC(ROUND(INDEX('INPP base jul 2019'!$C$9:$N$233,MATCH('Factor de Ajuste'!$B60,'INPP base jul 2019'!$B$9:$B$235,0),MATCH('Factor de Ajuste'!H$10,'INPP base jul 2019'!$C$8:$N$8,0)),5),5),"")</f>
        <v>101.69132999999999</v>
      </c>
      <c r="I60" s="163">
        <f>IFERROR(TRUNC(ROUND(INDEX('INPP base jul 2019'!$C$9:$N$233,MATCH('Factor de Ajuste'!$B60,'INPP base jul 2019'!$B$9:$B$235,0),MATCH('Factor de Ajuste'!I$10,'INPP base jul 2019'!$C$8:$N$8,0)),5),5),"")</f>
        <v>99.281030000000001</v>
      </c>
      <c r="J60" s="163">
        <f>IFERROR(TRUNC(ROUND(INDEX('INPP base jul 2019'!$C$9:$N$233,MATCH('Factor de Ajuste'!$B60,'INPP base jul 2019'!$B$9:$B$235,0),MATCH('Factor de Ajuste'!J$10,'INPP base jul 2019'!$C$8:$N$8,0)),5),5),"")</f>
        <v>99.506399999999999</v>
      </c>
      <c r="K60" s="163">
        <f>IFERROR(TRUNC(ROUND(INDEX('INPP base jul 2019'!$C$9:$N$233,MATCH('Factor de Ajuste'!$B60,'INPP base jul 2019'!$B$9:$B$235,0),MATCH('Factor de Ajuste'!K$10,'INPP base jul 2019'!$C$8:$N$8,0)),5),5),"")</f>
        <v>99.754409999999993</v>
      </c>
      <c r="L60" s="163">
        <f>IFERROR(TRUNC(ROUND(INDEX('INPP base jul 2019'!$C$9:$N$233,MATCH('Factor de Ajuste'!$B60,'INPP base jul 2019'!$B$9:$B$235,0),MATCH('Factor de Ajuste'!L$10,'INPP base jul 2019'!$C$8:$N$8,0)),5),5),"")</f>
        <v>99.320490000000007</v>
      </c>
      <c r="M60" s="163">
        <f>IFERROR(TRUNC(ROUND(INDEX('INPP base jul 2019'!$C$9:$N$233,MATCH('Factor de Ajuste'!$B60,'INPP base jul 2019'!$B$9:$B$235,0),MATCH('Factor de Ajuste'!M$10,'INPP base jul 2019'!$C$8:$N$8,0)),5),5),"")</f>
        <v>99.099149999999995</v>
      </c>
      <c r="N60" s="163">
        <f>IFERROR(TRUNC(ROUND(INDEX('INPP base jul 2019'!$C$9:$N$233,MATCH('Factor de Ajuste'!$B60,'INPP base jul 2019'!$B$9:$B$235,0),MATCH('Factor de Ajuste'!N$10,'INPP base jul 2019'!$C$8:$N$8,0)),5),5),"")</f>
        <v>97.992189999999994</v>
      </c>
      <c r="O60" s="163">
        <f t="shared" si="0"/>
        <v>99.553790000000006</v>
      </c>
      <c r="P60" s="163">
        <f t="shared" si="1"/>
        <v>1.00275</v>
      </c>
      <c r="Q60" s="172"/>
      <c r="R60" s="168"/>
      <c r="S60" s="169"/>
      <c r="T60" s="167"/>
    </row>
    <row r="61" spans="1:20" x14ac:dyDescent="0.3">
      <c r="A61" s="162"/>
      <c r="B61" s="136">
        <v>43525</v>
      </c>
      <c r="C61" s="163">
        <f>IFERROR(TRUNC(ROUND(INDEX('INPP base jul 2019'!$C$9:$N$233,MATCH('Factor de Ajuste'!$B61,'INPP base jul 2019'!$B$9:$B$235,0),MATCH('Factor de Ajuste'!C$10,'INPP base jul 2019'!$C$8:$N$8,0)),5),5),"")</f>
        <v>99.692279999999997</v>
      </c>
      <c r="D61" s="163">
        <f>IFERROR(TRUNC(ROUND(INDEX('INPP base jul 2019'!$C$9:$N$233,MATCH('Factor de Ajuste'!$B61,'INPP base jul 2019'!$B$9:$B$235,0),MATCH('Factor de Ajuste'!D$10,'INPP base jul 2019'!$C$8:$N$8,0)),5),5),"")</f>
        <v>98.300389999999993</v>
      </c>
      <c r="E61" s="163">
        <f>IFERROR(TRUNC(ROUND(INDEX('INPP base jul 2019'!$C$9:$N$233,MATCH('Factor de Ajuste'!$B61,'INPP base jul 2019'!$B$9:$B$235,0),MATCH('Factor de Ajuste'!E$10,'INPP base jul 2019'!$C$8:$N$8,0)),5),5),"")</f>
        <v>100.04388</v>
      </c>
      <c r="F61" s="163">
        <f>IFERROR(TRUNC(ROUND(INDEX('INPP base jul 2019'!$C$9:$N$233,MATCH('Factor de Ajuste'!$B61,'INPP base jul 2019'!$B$9:$B$235,0),MATCH('Factor de Ajuste'!F$10,'INPP base jul 2019'!$C$8:$N$8,0)),5),5),"")</f>
        <v>98.272900000000007</v>
      </c>
      <c r="G61" s="163">
        <f>IFERROR(TRUNC(ROUND(INDEX('INPP base jul 2019'!$C$9:$N$233,MATCH('Factor de Ajuste'!$B61,'INPP base jul 2019'!$B$9:$B$235,0),MATCH('Factor de Ajuste'!G$10,'INPP base jul 2019'!$C$8:$N$8,0)),5),5),"")</f>
        <v>99.48075</v>
      </c>
      <c r="H61" s="163">
        <f>IFERROR(TRUNC(ROUND(INDEX('INPP base jul 2019'!$C$9:$N$233,MATCH('Factor de Ajuste'!$B61,'INPP base jul 2019'!$B$9:$B$235,0),MATCH('Factor de Ajuste'!H$10,'INPP base jul 2019'!$C$8:$N$8,0)),5),5),"")</f>
        <v>101.47063</v>
      </c>
      <c r="I61" s="163">
        <f>IFERROR(TRUNC(ROUND(INDEX('INPP base jul 2019'!$C$9:$N$233,MATCH('Factor de Ajuste'!$B61,'INPP base jul 2019'!$B$9:$B$235,0),MATCH('Factor de Ajuste'!I$10,'INPP base jul 2019'!$C$8:$N$8,0)),5),5),"")</f>
        <v>99.497739999999993</v>
      </c>
      <c r="J61" s="163">
        <f>IFERROR(TRUNC(ROUND(INDEX('INPP base jul 2019'!$C$9:$N$233,MATCH('Factor de Ajuste'!$B61,'INPP base jul 2019'!$B$9:$B$235,0),MATCH('Factor de Ajuste'!J$10,'INPP base jul 2019'!$C$8:$N$8,0)),5),5),"")</f>
        <v>99.548310000000001</v>
      </c>
      <c r="K61" s="163">
        <f>IFERROR(TRUNC(ROUND(INDEX('INPP base jul 2019'!$C$9:$N$233,MATCH('Factor de Ajuste'!$B61,'INPP base jul 2019'!$B$9:$B$235,0),MATCH('Factor de Ajuste'!K$10,'INPP base jul 2019'!$C$8:$N$8,0)),5),5),"")</f>
        <v>99.989930000000001</v>
      </c>
      <c r="L61" s="163">
        <f>IFERROR(TRUNC(ROUND(INDEX('INPP base jul 2019'!$C$9:$N$233,MATCH('Factor de Ajuste'!$B61,'INPP base jul 2019'!$B$9:$B$235,0),MATCH('Factor de Ajuste'!L$10,'INPP base jul 2019'!$C$8:$N$8,0)),5),5),"")</f>
        <v>99.550039999999996</v>
      </c>
      <c r="M61" s="163">
        <f>IFERROR(TRUNC(ROUND(INDEX('INPP base jul 2019'!$C$9:$N$233,MATCH('Factor de Ajuste'!$B61,'INPP base jul 2019'!$B$9:$B$235,0),MATCH('Factor de Ajuste'!M$10,'INPP base jul 2019'!$C$8:$N$8,0)),5),5),"")</f>
        <v>99.215729999999994</v>
      </c>
      <c r="N61" s="163">
        <f>IFERROR(TRUNC(ROUND(INDEX('INPP base jul 2019'!$C$9:$N$233,MATCH('Factor de Ajuste'!$B61,'INPP base jul 2019'!$B$9:$B$235,0),MATCH('Factor de Ajuste'!N$10,'INPP base jul 2019'!$C$8:$N$8,0)),5),5),"")</f>
        <v>99.265929999999997</v>
      </c>
      <c r="O61" s="163">
        <f t="shared" si="0"/>
        <v>99.616219999999998</v>
      </c>
      <c r="P61" s="163">
        <f t="shared" si="1"/>
        <v>0.99272000000000005</v>
      </c>
      <c r="Q61" s="172"/>
      <c r="R61" s="168"/>
      <c r="S61" s="169"/>
      <c r="T61" s="167"/>
    </row>
    <row r="62" spans="1:20" x14ac:dyDescent="0.3">
      <c r="A62" s="162"/>
      <c r="B62" s="136">
        <v>43556</v>
      </c>
      <c r="C62" s="163">
        <f>IFERROR(TRUNC(ROUND(INDEX('INPP base jul 2019'!$C$9:$N$233,MATCH('Factor de Ajuste'!$B62,'INPP base jul 2019'!$B$9:$B$235,0),MATCH('Factor de Ajuste'!C$10,'INPP base jul 2019'!$C$8:$N$8,0)),5),5),"")</f>
        <v>99.666460000000001</v>
      </c>
      <c r="D62" s="163">
        <f>IFERROR(TRUNC(ROUND(INDEX('INPP base jul 2019'!$C$9:$N$233,MATCH('Factor de Ajuste'!$B62,'INPP base jul 2019'!$B$9:$B$235,0),MATCH('Factor de Ajuste'!D$10,'INPP base jul 2019'!$C$8:$N$8,0)),5),5),"")</f>
        <v>98.788039999999995</v>
      </c>
      <c r="E62" s="163">
        <f>IFERROR(TRUNC(ROUND(INDEX('INPP base jul 2019'!$C$9:$N$233,MATCH('Factor de Ajuste'!$B62,'INPP base jul 2019'!$B$9:$B$235,0),MATCH('Factor de Ajuste'!E$10,'INPP base jul 2019'!$C$8:$N$8,0)),5),5),"")</f>
        <v>99.993600000000001</v>
      </c>
      <c r="F62" s="163">
        <f>IFERROR(TRUNC(ROUND(INDEX('INPP base jul 2019'!$C$9:$N$233,MATCH('Factor de Ajuste'!$B62,'INPP base jul 2019'!$B$9:$B$235,0),MATCH('Factor de Ajuste'!F$10,'INPP base jul 2019'!$C$8:$N$8,0)),5),5),"")</f>
        <v>98.168909999999997</v>
      </c>
      <c r="G62" s="163">
        <f>IFERROR(TRUNC(ROUND(INDEX('INPP base jul 2019'!$C$9:$N$233,MATCH('Factor de Ajuste'!$B62,'INPP base jul 2019'!$B$9:$B$235,0),MATCH('Factor de Ajuste'!G$10,'INPP base jul 2019'!$C$8:$N$8,0)),5),5),"")</f>
        <v>99.097440000000006</v>
      </c>
      <c r="H62" s="163">
        <f>IFERROR(TRUNC(ROUND(INDEX('INPP base jul 2019'!$C$9:$N$233,MATCH('Factor de Ajuste'!$B62,'INPP base jul 2019'!$B$9:$B$235,0),MATCH('Factor de Ajuste'!H$10,'INPP base jul 2019'!$C$8:$N$8,0)),5),5),"")</f>
        <v>100.29953</v>
      </c>
      <c r="I62" s="163">
        <f>IFERROR(TRUNC(ROUND(INDEX('INPP base jul 2019'!$C$9:$N$233,MATCH('Factor de Ajuste'!$B62,'INPP base jul 2019'!$B$9:$B$235,0),MATCH('Factor de Ajuste'!I$10,'INPP base jul 2019'!$C$8:$N$8,0)),5),5),"")</f>
        <v>99.256180000000001</v>
      </c>
      <c r="J62" s="163">
        <f>IFERROR(TRUNC(ROUND(INDEX('INPP base jul 2019'!$C$9:$N$233,MATCH('Factor de Ajuste'!$B62,'INPP base jul 2019'!$B$9:$B$235,0),MATCH('Factor de Ajuste'!J$10,'INPP base jul 2019'!$C$8:$N$8,0)),5),5),"")</f>
        <v>99.631540000000001</v>
      </c>
      <c r="K62" s="163">
        <f>IFERROR(TRUNC(ROUND(INDEX('INPP base jul 2019'!$C$9:$N$233,MATCH('Factor de Ajuste'!$B62,'INPP base jul 2019'!$B$9:$B$235,0),MATCH('Factor de Ajuste'!K$10,'INPP base jul 2019'!$C$8:$N$8,0)),5),5),"")</f>
        <v>98.996449999999996</v>
      </c>
      <c r="L62" s="163">
        <f>IFERROR(TRUNC(ROUND(INDEX('INPP base jul 2019'!$C$9:$N$233,MATCH('Factor de Ajuste'!$B62,'INPP base jul 2019'!$B$9:$B$235,0),MATCH('Factor de Ajuste'!L$10,'INPP base jul 2019'!$C$8:$N$8,0)),5),5),"")</f>
        <v>99.399820000000005</v>
      </c>
      <c r="M62" s="163">
        <f>IFERROR(TRUNC(ROUND(INDEX('INPP base jul 2019'!$C$9:$N$233,MATCH('Factor de Ajuste'!$B62,'INPP base jul 2019'!$B$9:$B$235,0),MATCH('Factor de Ajuste'!M$10,'INPP base jul 2019'!$C$8:$N$8,0)),5),5),"")</f>
        <v>99.161379999999994</v>
      </c>
      <c r="N62" s="163">
        <f>IFERROR(TRUNC(ROUND(INDEX('INPP base jul 2019'!$C$9:$N$233,MATCH('Factor de Ajuste'!$B62,'INPP base jul 2019'!$B$9:$B$235,0),MATCH('Factor de Ajuste'!N$10,'INPP base jul 2019'!$C$8:$N$8,0)),5),5),"")</f>
        <v>99.533420000000007</v>
      </c>
      <c r="O62" s="163">
        <f t="shared" si="0"/>
        <v>99.399190000000004</v>
      </c>
      <c r="P62" s="163">
        <f t="shared" si="1"/>
        <v>0.99953000000000003</v>
      </c>
      <c r="Q62" s="172"/>
      <c r="R62" s="168"/>
      <c r="S62" s="169"/>
      <c r="T62" s="167"/>
    </row>
    <row r="63" spans="1:20" x14ac:dyDescent="0.3">
      <c r="A63" s="162"/>
      <c r="B63" s="136">
        <v>43586</v>
      </c>
      <c r="C63" s="163">
        <f>IFERROR(TRUNC(ROUND(INDEX('INPP base jul 2019'!$C$9:$N$233,MATCH('Factor de Ajuste'!$B63,'INPP base jul 2019'!$B$9:$B$235,0),MATCH('Factor de Ajuste'!C$10,'INPP base jul 2019'!$C$8:$N$8,0)),5),5),"")</f>
        <v>99.973600000000005</v>
      </c>
      <c r="D63" s="163">
        <f>IFERROR(TRUNC(ROUND(INDEX('INPP base jul 2019'!$C$9:$N$233,MATCH('Factor de Ajuste'!$B63,'INPP base jul 2019'!$B$9:$B$235,0),MATCH('Factor de Ajuste'!D$10,'INPP base jul 2019'!$C$8:$N$8,0)),5),5),"")</f>
        <v>99.791340000000005</v>
      </c>
      <c r="E63" s="163">
        <f>IFERROR(TRUNC(ROUND(INDEX('INPP base jul 2019'!$C$9:$N$233,MATCH('Factor de Ajuste'!$B63,'INPP base jul 2019'!$B$9:$B$235,0),MATCH('Factor de Ajuste'!E$10,'INPP base jul 2019'!$C$8:$N$8,0)),5),5),"")</f>
        <v>99.58672</v>
      </c>
      <c r="F63" s="163">
        <f>IFERROR(TRUNC(ROUND(INDEX('INPP base jul 2019'!$C$9:$N$233,MATCH('Factor de Ajuste'!$B63,'INPP base jul 2019'!$B$9:$B$235,0),MATCH('Factor de Ajuste'!F$10,'INPP base jul 2019'!$C$8:$N$8,0)),5),5),"")</f>
        <v>99.834729999999993</v>
      </c>
      <c r="G63" s="163">
        <f>IFERROR(TRUNC(ROUND(INDEX('INPP base jul 2019'!$C$9:$N$233,MATCH('Factor de Ajuste'!$B63,'INPP base jul 2019'!$B$9:$B$235,0),MATCH('Factor de Ajuste'!G$10,'INPP base jul 2019'!$C$8:$N$8,0)),5),5),"")</f>
        <v>99.523790000000005</v>
      </c>
      <c r="H63" s="163">
        <f>IFERROR(TRUNC(ROUND(INDEX('INPP base jul 2019'!$C$9:$N$233,MATCH('Factor de Ajuste'!$B63,'INPP base jul 2019'!$B$9:$B$235,0),MATCH('Factor de Ajuste'!H$10,'INPP base jul 2019'!$C$8:$N$8,0)),5),5),"")</f>
        <v>99.20402</v>
      </c>
      <c r="I63" s="163">
        <f>IFERROR(TRUNC(ROUND(INDEX('INPP base jul 2019'!$C$9:$N$233,MATCH('Factor de Ajuste'!$B63,'INPP base jul 2019'!$B$9:$B$235,0),MATCH('Factor de Ajuste'!I$10,'INPP base jul 2019'!$C$8:$N$8,0)),5),5),"")</f>
        <v>99.732349999999997</v>
      </c>
      <c r="J63" s="163">
        <f>IFERROR(TRUNC(ROUND(INDEX('INPP base jul 2019'!$C$9:$N$233,MATCH('Factor de Ajuste'!$B63,'INPP base jul 2019'!$B$9:$B$235,0),MATCH('Factor de Ajuste'!J$10,'INPP base jul 2019'!$C$8:$N$8,0)),5),5),"")</f>
        <v>99.817459999999997</v>
      </c>
      <c r="K63" s="163">
        <f>IFERROR(TRUNC(ROUND(INDEX('INPP base jul 2019'!$C$9:$N$233,MATCH('Factor de Ajuste'!$B63,'INPP base jul 2019'!$B$9:$B$235,0),MATCH('Factor de Ajuste'!K$10,'INPP base jul 2019'!$C$8:$N$8,0)),5),5),"")</f>
        <v>99.202240000000003</v>
      </c>
      <c r="L63" s="163">
        <f>IFERROR(TRUNC(ROUND(INDEX('INPP base jul 2019'!$C$9:$N$233,MATCH('Factor de Ajuste'!$B63,'INPP base jul 2019'!$B$9:$B$235,0),MATCH('Factor de Ajuste'!L$10,'INPP base jul 2019'!$C$8:$N$8,0)),5),5),"")</f>
        <v>99.71566</v>
      </c>
      <c r="M63" s="163">
        <f>IFERROR(TRUNC(ROUND(INDEX('INPP base jul 2019'!$C$9:$N$233,MATCH('Factor de Ajuste'!$B63,'INPP base jul 2019'!$B$9:$B$235,0),MATCH('Factor de Ajuste'!M$10,'INPP base jul 2019'!$C$8:$N$8,0)),5),5),"")</f>
        <v>99.368129999999994</v>
      </c>
      <c r="N63" s="163">
        <f>IFERROR(TRUNC(ROUND(INDEX('INPP base jul 2019'!$C$9:$N$233,MATCH('Factor de Ajuste'!$B63,'INPP base jul 2019'!$B$9:$B$235,0),MATCH('Factor de Ajuste'!N$10,'INPP base jul 2019'!$C$8:$N$8,0)),5),5),"")</f>
        <v>99.646190000000004</v>
      </c>
      <c r="O63" s="163">
        <f t="shared" si="0"/>
        <v>99.581299999999999</v>
      </c>
      <c r="P63" s="163">
        <f t="shared" si="1"/>
        <v>1.0006299999999999</v>
      </c>
      <c r="Q63" s="172"/>
      <c r="R63" s="168"/>
      <c r="S63" s="169"/>
      <c r="T63" s="167"/>
    </row>
    <row r="64" spans="1:20" x14ac:dyDescent="0.3">
      <c r="A64" s="162"/>
      <c r="B64" s="136">
        <v>43617</v>
      </c>
      <c r="C64" s="163">
        <f>IFERROR(TRUNC(ROUND(INDEX('INPP base jul 2019'!$C$9:$N$233,MATCH('Factor de Ajuste'!$B64,'INPP base jul 2019'!$B$9:$B$235,0),MATCH('Factor de Ajuste'!C$10,'INPP base jul 2019'!$C$8:$N$8,0)),5),5),"")</f>
        <v>100.21982</v>
      </c>
      <c r="D64" s="163">
        <f>IFERROR(TRUNC(ROUND(INDEX('INPP base jul 2019'!$C$9:$N$233,MATCH('Factor de Ajuste'!$B64,'INPP base jul 2019'!$B$9:$B$235,0),MATCH('Factor de Ajuste'!D$10,'INPP base jul 2019'!$C$8:$N$8,0)),5),5),"")</f>
        <v>100.02615</v>
      </c>
      <c r="E64" s="163">
        <f>IFERROR(TRUNC(ROUND(INDEX('INPP base jul 2019'!$C$9:$N$233,MATCH('Factor de Ajuste'!$B64,'INPP base jul 2019'!$B$9:$B$235,0),MATCH('Factor de Ajuste'!E$10,'INPP base jul 2019'!$C$8:$N$8,0)),5),5),"")</f>
        <v>100.23802000000001</v>
      </c>
      <c r="F64" s="163">
        <f>IFERROR(TRUNC(ROUND(INDEX('INPP base jul 2019'!$C$9:$N$233,MATCH('Factor de Ajuste'!$B64,'INPP base jul 2019'!$B$9:$B$235,0),MATCH('Factor de Ajuste'!F$10,'INPP base jul 2019'!$C$8:$N$8,0)),5),5),"")</f>
        <v>99.766120000000001</v>
      </c>
      <c r="G64" s="163">
        <f>IFERROR(TRUNC(ROUND(INDEX('INPP base jul 2019'!$C$9:$N$233,MATCH('Factor de Ajuste'!$B64,'INPP base jul 2019'!$B$9:$B$235,0),MATCH('Factor de Ajuste'!G$10,'INPP base jul 2019'!$C$8:$N$8,0)),5),5),"")</f>
        <v>100.02795</v>
      </c>
      <c r="H64" s="163">
        <f>IFERROR(TRUNC(ROUND(INDEX('INPP base jul 2019'!$C$9:$N$233,MATCH('Factor de Ajuste'!$B64,'INPP base jul 2019'!$B$9:$B$235,0),MATCH('Factor de Ajuste'!H$10,'INPP base jul 2019'!$C$8:$N$8,0)),5),5),"")</f>
        <v>99.681479999999993</v>
      </c>
      <c r="I64" s="163">
        <f>IFERROR(TRUNC(ROUND(INDEX('INPP base jul 2019'!$C$9:$N$233,MATCH('Factor de Ajuste'!$B64,'INPP base jul 2019'!$B$9:$B$235,0),MATCH('Factor de Ajuste'!I$10,'INPP base jul 2019'!$C$8:$N$8,0)),5),5),"")</f>
        <v>100.16239</v>
      </c>
      <c r="J64" s="163">
        <f>IFERROR(TRUNC(ROUND(INDEX('INPP base jul 2019'!$C$9:$N$233,MATCH('Factor de Ajuste'!$B64,'INPP base jul 2019'!$B$9:$B$235,0),MATCH('Factor de Ajuste'!J$10,'INPP base jul 2019'!$C$8:$N$8,0)),5),5),"")</f>
        <v>100.28986</v>
      </c>
      <c r="K64" s="163">
        <f>IFERROR(TRUNC(ROUND(INDEX('INPP base jul 2019'!$C$9:$N$233,MATCH('Factor de Ajuste'!$B64,'INPP base jul 2019'!$B$9:$B$235,0),MATCH('Factor de Ajuste'!K$10,'INPP base jul 2019'!$C$8:$N$8,0)),5),5),"")</f>
        <v>100.31107</v>
      </c>
      <c r="L64" s="163">
        <f>IFERROR(TRUNC(ROUND(INDEX('INPP base jul 2019'!$C$9:$N$233,MATCH('Factor de Ajuste'!$B64,'INPP base jul 2019'!$B$9:$B$235,0),MATCH('Factor de Ajuste'!L$10,'INPP base jul 2019'!$C$8:$N$8,0)),5),5),"")</f>
        <v>100.03167999999999</v>
      </c>
      <c r="M64" s="163">
        <f>IFERROR(TRUNC(ROUND(INDEX('INPP base jul 2019'!$C$9:$N$233,MATCH('Factor de Ajuste'!$B64,'INPP base jul 2019'!$B$9:$B$235,0),MATCH('Factor de Ajuste'!M$10,'INPP base jul 2019'!$C$8:$N$8,0)),5),5),"")</f>
        <v>100.25995</v>
      </c>
      <c r="N64" s="163">
        <f>IFERROR(TRUNC(ROUND(INDEX('INPP base jul 2019'!$C$9:$N$233,MATCH('Factor de Ajuste'!$B64,'INPP base jul 2019'!$B$9:$B$235,0),MATCH('Factor de Ajuste'!N$10,'INPP base jul 2019'!$C$8:$N$8,0)),5),5),"")</f>
        <v>100.15476</v>
      </c>
      <c r="O64" s="163">
        <f t="shared" si="0"/>
        <v>100.17303</v>
      </c>
      <c r="P64" s="163">
        <f t="shared" si="1"/>
        <v>0.99782000000000004</v>
      </c>
      <c r="Q64" s="172"/>
      <c r="R64" s="168"/>
      <c r="S64" s="169"/>
      <c r="T64" s="167"/>
    </row>
    <row r="65" spans="1:20" x14ac:dyDescent="0.3">
      <c r="A65" s="162"/>
      <c r="B65" s="136">
        <v>43647</v>
      </c>
      <c r="C65" s="163">
        <f>IFERROR(TRUNC(ROUND(INDEX('INPP base jul 2019'!$C$9:$N$233,MATCH('Factor de Ajuste'!$B65,'INPP base jul 2019'!$B$9:$B$235,0),MATCH('Factor de Ajuste'!C$10,'INPP base jul 2019'!$C$8:$N$8,0)),5),5),"")</f>
        <v>100</v>
      </c>
      <c r="D65" s="163">
        <f>IFERROR(TRUNC(ROUND(INDEX('INPP base jul 2019'!$C$9:$N$233,MATCH('Factor de Ajuste'!$B65,'INPP base jul 2019'!$B$9:$B$235,0),MATCH('Factor de Ajuste'!D$10,'INPP base jul 2019'!$C$8:$N$8,0)),5),5),"")</f>
        <v>100</v>
      </c>
      <c r="E65" s="163">
        <f>IFERROR(TRUNC(ROUND(INDEX('INPP base jul 2019'!$C$9:$N$233,MATCH('Factor de Ajuste'!$B65,'INPP base jul 2019'!$B$9:$B$235,0),MATCH('Factor de Ajuste'!E$10,'INPP base jul 2019'!$C$8:$N$8,0)),5),5),"")</f>
        <v>100</v>
      </c>
      <c r="F65" s="163">
        <f>IFERROR(TRUNC(ROUND(INDEX('INPP base jul 2019'!$C$9:$N$233,MATCH('Factor de Ajuste'!$B65,'INPP base jul 2019'!$B$9:$B$235,0),MATCH('Factor de Ajuste'!F$10,'INPP base jul 2019'!$C$8:$N$8,0)),5),5),"")</f>
        <v>100</v>
      </c>
      <c r="G65" s="163">
        <f>IFERROR(TRUNC(ROUND(INDEX('INPP base jul 2019'!$C$9:$N$233,MATCH('Factor de Ajuste'!$B65,'INPP base jul 2019'!$B$9:$B$235,0),MATCH('Factor de Ajuste'!G$10,'INPP base jul 2019'!$C$8:$N$8,0)),5),5),"")</f>
        <v>100</v>
      </c>
      <c r="H65" s="163">
        <f>IFERROR(TRUNC(ROUND(INDEX('INPP base jul 2019'!$C$9:$N$233,MATCH('Factor de Ajuste'!$B65,'INPP base jul 2019'!$B$9:$B$235,0),MATCH('Factor de Ajuste'!H$10,'INPP base jul 2019'!$C$8:$N$8,0)),5),5),"")</f>
        <v>100</v>
      </c>
      <c r="I65" s="163">
        <f>IFERROR(TRUNC(ROUND(INDEX('INPP base jul 2019'!$C$9:$N$233,MATCH('Factor de Ajuste'!$B65,'INPP base jul 2019'!$B$9:$B$235,0),MATCH('Factor de Ajuste'!I$10,'INPP base jul 2019'!$C$8:$N$8,0)),5),5),"")</f>
        <v>100</v>
      </c>
      <c r="J65" s="163">
        <f>IFERROR(TRUNC(ROUND(INDEX('INPP base jul 2019'!$C$9:$N$233,MATCH('Factor de Ajuste'!$B65,'INPP base jul 2019'!$B$9:$B$235,0),MATCH('Factor de Ajuste'!J$10,'INPP base jul 2019'!$C$8:$N$8,0)),5),5),"")</f>
        <v>100</v>
      </c>
      <c r="K65" s="163">
        <f>IFERROR(TRUNC(ROUND(INDEX('INPP base jul 2019'!$C$9:$N$233,MATCH('Factor de Ajuste'!$B65,'INPP base jul 2019'!$B$9:$B$235,0),MATCH('Factor de Ajuste'!K$10,'INPP base jul 2019'!$C$8:$N$8,0)),5),5),"")</f>
        <v>100</v>
      </c>
      <c r="L65" s="163">
        <f>IFERROR(TRUNC(ROUND(INDEX('INPP base jul 2019'!$C$9:$N$233,MATCH('Factor de Ajuste'!$B65,'INPP base jul 2019'!$B$9:$B$235,0),MATCH('Factor de Ajuste'!L$10,'INPP base jul 2019'!$C$8:$N$8,0)),5),5),"")</f>
        <v>100</v>
      </c>
      <c r="M65" s="163">
        <f>IFERROR(TRUNC(ROUND(INDEX('INPP base jul 2019'!$C$9:$N$233,MATCH('Factor de Ajuste'!$B65,'INPP base jul 2019'!$B$9:$B$235,0),MATCH('Factor de Ajuste'!M$10,'INPP base jul 2019'!$C$8:$N$8,0)),5),5),"")</f>
        <v>100</v>
      </c>
      <c r="N65" s="163">
        <f>IFERROR(TRUNC(ROUND(INDEX('INPP base jul 2019'!$C$9:$N$233,MATCH('Factor de Ajuste'!$B65,'INPP base jul 2019'!$B$9:$B$235,0),MATCH('Factor de Ajuste'!N$10,'INPP base jul 2019'!$C$8:$N$8,0)),5),5),"")</f>
        <v>100</v>
      </c>
      <c r="O65" s="163">
        <f t="shared" si="0"/>
        <v>100</v>
      </c>
      <c r="P65" s="163">
        <f t="shared" si="1"/>
        <v>1.00183</v>
      </c>
      <c r="Q65" s="172"/>
      <c r="R65" s="168"/>
      <c r="S65" s="169"/>
      <c r="T65" s="167"/>
    </row>
    <row r="66" spans="1:20" x14ac:dyDescent="0.3">
      <c r="A66" s="162"/>
      <c r="B66" s="136">
        <v>43678</v>
      </c>
      <c r="C66" s="163">
        <f>IFERROR(TRUNC(ROUND(INDEX('INPP base jul 2019'!$C$9:$N$233,MATCH('Factor de Ajuste'!$B66,'INPP base jul 2019'!$B$9:$B$235,0),MATCH('Factor de Ajuste'!C$10,'INPP base jul 2019'!$C$8:$N$8,0)),5),5),"")</f>
        <v>100.0544</v>
      </c>
      <c r="D66" s="163">
        <f>IFERROR(TRUNC(ROUND(INDEX('INPP base jul 2019'!$C$9:$N$233,MATCH('Factor de Ajuste'!$B66,'INPP base jul 2019'!$B$9:$B$235,0),MATCH('Factor de Ajuste'!D$10,'INPP base jul 2019'!$C$8:$N$8,0)),5),5),"")</f>
        <v>100.01108000000001</v>
      </c>
      <c r="E66" s="163">
        <f>IFERROR(TRUNC(ROUND(INDEX('INPP base jul 2019'!$C$9:$N$233,MATCH('Factor de Ajuste'!$B66,'INPP base jul 2019'!$B$9:$B$235,0),MATCH('Factor de Ajuste'!E$10,'INPP base jul 2019'!$C$8:$N$8,0)),5),5),"")</f>
        <v>100.23329</v>
      </c>
      <c r="F66" s="163">
        <f>IFERROR(TRUNC(ROUND(INDEX('INPP base jul 2019'!$C$9:$N$233,MATCH('Factor de Ajuste'!$B66,'INPP base jul 2019'!$B$9:$B$235,0),MATCH('Factor de Ajuste'!F$10,'INPP base jul 2019'!$C$8:$N$8,0)),5),5),"")</f>
        <v>100.35368</v>
      </c>
      <c r="G66" s="163">
        <f>IFERROR(TRUNC(ROUND(INDEX('INPP base jul 2019'!$C$9:$N$233,MATCH('Factor de Ajuste'!$B66,'INPP base jul 2019'!$B$9:$B$235,0),MATCH('Factor de Ajuste'!G$10,'INPP base jul 2019'!$C$8:$N$8,0)),5),5),"")</f>
        <v>100.16569</v>
      </c>
      <c r="H66" s="163">
        <f>IFERROR(TRUNC(ROUND(INDEX('INPP base jul 2019'!$C$9:$N$233,MATCH('Factor de Ajuste'!$B66,'INPP base jul 2019'!$B$9:$B$235,0),MATCH('Factor de Ajuste'!H$10,'INPP base jul 2019'!$C$8:$N$8,0)),5),5),"")</f>
        <v>102.05779</v>
      </c>
      <c r="I66" s="163">
        <f>IFERROR(TRUNC(ROUND(INDEX('INPP base jul 2019'!$C$9:$N$233,MATCH('Factor de Ajuste'!$B66,'INPP base jul 2019'!$B$9:$B$235,0),MATCH('Factor de Ajuste'!I$10,'INPP base jul 2019'!$C$8:$N$8,0)),5),5),"")</f>
        <v>100.44167</v>
      </c>
      <c r="J66" s="163">
        <f>IFERROR(TRUNC(ROUND(INDEX('INPP base jul 2019'!$C$9:$N$233,MATCH('Factor de Ajuste'!$B66,'INPP base jul 2019'!$B$9:$B$235,0),MATCH('Factor de Ajuste'!J$10,'INPP base jul 2019'!$C$8:$N$8,0)),5),5),"")</f>
        <v>101.4233</v>
      </c>
      <c r="K66" s="163">
        <f>IFERROR(TRUNC(ROUND(INDEX('INPP base jul 2019'!$C$9:$N$233,MATCH('Factor de Ajuste'!$B66,'INPP base jul 2019'!$B$9:$B$235,0),MATCH('Factor de Ajuste'!K$10,'INPP base jul 2019'!$C$8:$N$8,0)),5),5),"")</f>
        <v>101.35078</v>
      </c>
      <c r="L66" s="163">
        <f>IFERROR(TRUNC(ROUND(INDEX('INPP base jul 2019'!$C$9:$N$233,MATCH('Factor de Ajuste'!$B66,'INPP base jul 2019'!$B$9:$B$235,0),MATCH('Factor de Ajuste'!L$10,'INPP base jul 2019'!$C$8:$N$8,0)),5),5),"")</f>
        <v>100.53986999999999</v>
      </c>
      <c r="M66" s="163">
        <f>IFERROR(TRUNC(ROUND(INDEX('INPP base jul 2019'!$C$9:$N$233,MATCH('Factor de Ajuste'!$B66,'INPP base jul 2019'!$B$9:$B$235,0),MATCH('Factor de Ajuste'!M$10,'INPP base jul 2019'!$C$8:$N$8,0)),5),5),"")</f>
        <v>101.5936</v>
      </c>
      <c r="N66" s="163">
        <f>IFERROR(TRUNC(ROUND(INDEX('INPP base jul 2019'!$C$9:$N$233,MATCH('Factor de Ajuste'!$B66,'INPP base jul 2019'!$B$9:$B$235,0),MATCH('Factor de Ajuste'!N$10,'INPP base jul 2019'!$C$8:$N$8,0)),5),5),"")</f>
        <v>100.83738</v>
      </c>
      <c r="O66" s="163">
        <f t="shared" si="0"/>
        <v>100.91182000000001</v>
      </c>
      <c r="P66" s="163">
        <f t="shared" si="1"/>
        <v>1.0059400000000001</v>
      </c>
      <c r="Q66" s="172"/>
      <c r="R66" s="168"/>
      <c r="S66" s="169"/>
      <c r="T66" s="167"/>
    </row>
    <row r="67" spans="1:20" x14ac:dyDescent="0.3">
      <c r="A67" s="162"/>
      <c r="B67" s="136">
        <v>43709</v>
      </c>
      <c r="C67" s="163">
        <f>IFERROR(TRUNC(ROUND(INDEX('INPP base jul 2019'!$C$9:$N$233,MATCH('Factor de Ajuste'!$B67,'INPP base jul 2019'!$B$9:$B$235,0),MATCH('Factor de Ajuste'!C$10,'INPP base jul 2019'!$C$8:$N$8,0)),5),5),"")</f>
        <v>100.15078</v>
      </c>
      <c r="D67" s="163">
        <f>IFERROR(TRUNC(ROUND(INDEX('INPP base jul 2019'!$C$9:$N$233,MATCH('Factor de Ajuste'!$B67,'INPP base jul 2019'!$B$9:$B$235,0),MATCH('Factor de Ajuste'!D$10,'INPP base jul 2019'!$C$8:$N$8,0)),5),5),"")</f>
        <v>100.35717</v>
      </c>
      <c r="E67" s="163">
        <f>IFERROR(TRUNC(ROUND(INDEX('INPP base jul 2019'!$C$9:$N$233,MATCH('Factor de Ajuste'!$B67,'INPP base jul 2019'!$B$9:$B$235,0),MATCH('Factor de Ajuste'!E$10,'INPP base jul 2019'!$C$8:$N$8,0)),5),5),"")</f>
        <v>100.38476</v>
      </c>
      <c r="F67" s="163">
        <f>IFERROR(TRUNC(ROUND(INDEX('INPP base jul 2019'!$C$9:$N$233,MATCH('Factor de Ajuste'!$B67,'INPP base jul 2019'!$B$9:$B$235,0),MATCH('Factor de Ajuste'!F$10,'INPP base jul 2019'!$C$8:$N$8,0)),5),5),"")</f>
        <v>100.90606</v>
      </c>
      <c r="G67" s="163">
        <f>IFERROR(TRUNC(ROUND(INDEX('INPP base jul 2019'!$C$9:$N$233,MATCH('Factor de Ajuste'!$B67,'INPP base jul 2019'!$B$9:$B$235,0),MATCH('Factor de Ajuste'!G$10,'INPP base jul 2019'!$C$8:$N$8,0)),5),5),"")</f>
        <v>100.20836</v>
      </c>
      <c r="H67" s="163">
        <f>IFERROR(TRUNC(ROUND(INDEX('INPP base jul 2019'!$C$9:$N$233,MATCH('Factor de Ajuste'!$B67,'INPP base jul 2019'!$B$9:$B$235,0),MATCH('Factor de Ajuste'!H$10,'INPP base jul 2019'!$C$8:$N$8,0)),5),5),"")</f>
        <v>102.4509</v>
      </c>
      <c r="I67" s="163">
        <f>IFERROR(TRUNC(ROUND(INDEX('INPP base jul 2019'!$C$9:$N$233,MATCH('Factor de Ajuste'!$B67,'INPP base jul 2019'!$B$9:$B$235,0),MATCH('Factor de Ajuste'!I$10,'INPP base jul 2019'!$C$8:$N$8,0)),5),5),"")</f>
        <v>100.39064999999999</v>
      </c>
      <c r="J67" s="163">
        <f>IFERROR(TRUNC(ROUND(INDEX('INPP base jul 2019'!$C$9:$N$233,MATCH('Factor de Ajuste'!$B67,'INPP base jul 2019'!$B$9:$B$235,0),MATCH('Factor de Ajuste'!J$10,'INPP base jul 2019'!$C$8:$N$8,0)),5),5),"")</f>
        <v>101.64993</v>
      </c>
      <c r="K67" s="163">
        <f>IFERROR(TRUNC(ROUND(INDEX('INPP base jul 2019'!$C$9:$N$233,MATCH('Factor de Ajuste'!$B67,'INPP base jul 2019'!$B$9:$B$235,0),MATCH('Factor de Ajuste'!K$10,'INPP base jul 2019'!$C$8:$N$8,0)),5),5),"")</f>
        <v>101.83544999999999</v>
      </c>
      <c r="L67" s="163">
        <f>IFERROR(TRUNC(ROUND(INDEX('INPP base jul 2019'!$C$9:$N$233,MATCH('Factor de Ajuste'!$B67,'INPP base jul 2019'!$B$9:$B$235,0),MATCH('Factor de Ajuste'!L$10,'INPP base jul 2019'!$C$8:$N$8,0)),5),5),"")</f>
        <v>100.91871999999999</v>
      </c>
      <c r="M67" s="163">
        <f>IFERROR(TRUNC(ROUND(INDEX('INPP base jul 2019'!$C$9:$N$233,MATCH('Factor de Ajuste'!$B67,'INPP base jul 2019'!$B$9:$B$235,0),MATCH('Factor de Ajuste'!M$10,'INPP base jul 2019'!$C$8:$N$8,0)),5),5),"")</f>
        <v>101.94461</v>
      </c>
      <c r="N67" s="163">
        <f>IFERROR(TRUNC(ROUND(INDEX('INPP base jul 2019'!$C$9:$N$233,MATCH('Factor de Ajuste'!$B67,'INPP base jul 2019'!$B$9:$B$235,0),MATCH('Factor de Ajuste'!N$10,'INPP base jul 2019'!$C$8:$N$8,0)),5),5),"")</f>
        <v>101.27978</v>
      </c>
      <c r="O67" s="163">
        <f t="shared" si="0"/>
        <v>101.18433</v>
      </c>
      <c r="P67" s="163">
        <f t="shared" si="1"/>
        <v>0.99826999999999999</v>
      </c>
      <c r="Q67" s="172"/>
      <c r="R67" s="168"/>
      <c r="S67" s="169"/>
      <c r="T67" s="167"/>
    </row>
    <row r="68" spans="1:20" x14ac:dyDescent="0.3">
      <c r="A68" s="162"/>
      <c r="B68" s="136">
        <v>43739</v>
      </c>
      <c r="C68" s="163">
        <f>IFERROR(TRUNC(ROUND(INDEX('INPP base jul 2019'!$C$9:$N$233,MATCH('Factor de Ajuste'!$B68,'INPP base jul 2019'!$B$9:$B$235,0),MATCH('Factor de Ajuste'!C$10,'INPP base jul 2019'!$C$8:$N$8,0)),5),5),"")</f>
        <v>99.713610000000003</v>
      </c>
      <c r="D68" s="163">
        <f>IFERROR(TRUNC(ROUND(INDEX('INPP base jul 2019'!$C$9:$N$233,MATCH('Factor de Ajuste'!$B68,'INPP base jul 2019'!$B$9:$B$235,0),MATCH('Factor de Ajuste'!D$10,'INPP base jul 2019'!$C$8:$N$8,0)),5),5),"")</f>
        <v>100.33908</v>
      </c>
      <c r="E68" s="163">
        <f>IFERROR(TRUNC(ROUND(INDEX('INPP base jul 2019'!$C$9:$N$233,MATCH('Factor de Ajuste'!$B68,'INPP base jul 2019'!$B$9:$B$235,0),MATCH('Factor de Ajuste'!E$10,'INPP base jul 2019'!$C$8:$N$8,0)),5),5),"")</f>
        <v>100.31063</v>
      </c>
      <c r="F68" s="163">
        <f>IFERROR(TRUNC(ROUND(INDEX('INPP base jul 2019'!$C$9:$N$233,MATCH('Factor de Ajuste'!$B68,'INPP base jul 2019'!$B$9:$B$235,0),MATCH('Factor de Ajuste'!F$10,'INPP base jul 2019'!$C$8:$N$8,0)),5),5),"")</f>
        <v>100.78704</v>
      </c>
      <c r="G68" s="163">
        <f>IFERROR(TRUNC(ROUND(INDEX('INPP base jul 2019'!$C$9:$N$233,MATCH('Factor de Ajuste'!$B68,'INPP base jul 2019'!$B$9:$B$235,0),MATCH('Factor de Ajuste'!G$10,'INPP base jul 2019'!$C$8:$N$8,0)),5),5),"")</f>
        <v>100.15130000000001</v>
      </c>
      <c r="H68" s="163">
        <f>IFERROR(TRUNC(ROUND(INDEX('INPP base jul 2019'!$C$9:$N$233,MATCH('Factor de Ajuste'!$B68,'INPP base jul 2019'!$B$9:$B$235,0),MATCH('Factor de Ajuste'!H$10,'INPP base jul 2019'!$C$8:$N$8,0)),5),5),"")</f>
        <v>100.65908</v>
      </c>
      <c r="I68" s="163">
        <f>IFERROR(TRUNC(ROUND(INDEX('INPP base jul 2019'!$C$9:$N$233,MATCH('Factor de Ajuste'!$B68,'INPP base jul 2019'!$B$9:$B$235,0),MATCH('Factor de Ajuste'!I$10,'INPP base jul 2019'!$C$8:$N$8,0)),5),5),"")</f>
        <v>100.18799</v>
      </c>
      <c r="J68" s="163">
        <f>IFERROR(TRUNC(ROUND(INDEX('INPP base jul 2019'!$C$9:$N$233,MATCH('Factor de Ajuste'!$B68,'INPP base jul 2019'!$B$9:$B$235,0),MATCH('Factor de Ajuste'!J$10,'INPP base jul 2019'!$C$8:$N$8,0)),5),5),"")</f>
        <v>99.951729999999998</v>
      </c>
      <c r="K68" s="163">
        <f>IFERROR(TRUNC(ROUND(INDEX('INPP base jul 2019'!$C$9:$N$233,MATCH('Factor de Ajuste'!$B68,'INPP base jul 2019'!$B$9:$B$235,0),MATCH('Factor de Ajuste'!K$10,'INPP base jul 2019'!$C$8:$N$8,0)),5),5),"")</f>
        <v>100.99639999999999</v>
      </c>
      <c r="L68" s="163">
        <f>IFERROR(TRUNC(ROUND(INDEX('INPP base jul 2019'!$C$9:$N$233,MATCH('Factor de Ajuste'!$B68,'INPP base jul 2019'!$B$9:$B$235,0),MATCH('Factor de Ajuste'!L$10,'INPP base jul 2019'!$C$8:$N$8,0)),5),5),"")</f>
        <v>101.0954</v>
      </c>
      <c r="M68" s="163">
        <f>IFERROR(TRUNC(ROUND(INDEX('INPP base jul 2019'!$C$9:$N$233,MATCH('Factor de Ajuste'!$B68,'INPP base jul 2019'!$B$9:$B$235,0),MATCH('Factor de Ajuste'!M$10,'INPP base jul 2019'!$C$8:$N$8,0)),5),5),"")</f>
        <v>101.90093</v>
      </c>
      <c r="N68" s="163">
        <f>IFERROR(TRUNC(ROUND(INDEX('INPP base jul 2019'!$C$9:$N$233,MATCH('Factor de Ajuste'!$B68,'INPP base jul 2019'!$B$9:$B$235,0),MATCH('Factor de Ajuste'!N$10,'INPP base jul 2019'!$C$8:$N$8,0)),5),5),"")</f>
        <v>100.25263</v>
      </c>
      <c r="O68" s="163">
        <f t="shared" si="0"/>
        <v>100.78386999999999</v>
      </c>
      <c r="P68" s="163">
        <f t="shared" si="1"/>
        <v>1.00912</v>
      </c>
      <c r="Q68" s="172"/>
      <c r="R68" s="168"/>
      <c r="S68" s="169"/>
      <c r="T68" s="167"/>
    </row>
    <row r="69" spans="1:20" x14ac:dyDescent="0.3">
      <c r="A69" s="162"/>
      <c r="B69" s="136">
        <v>43770</v>
      </c>
      <c r="C69" s="163">
        <f>IFERROR(TRUNC(ROUND(INDEX('INPP base jul 2019'!$C$9:$N$233,MATCH('Factor de Ajuste'!$B69,'INPP base jul 2019'!$B$9:$B$235,0),MATCH('Factor de Ajuste'!C$10,'INPP base jul 2019'!$C$8:$N$8,0)),5),5),"")</f>
        <v>99.256600000000006</v>
      </c>
      <c r="D69" s="163">
        <f>IFERROR(TRUNC(ROUND(INDEX('INPP base jul 2019'!$C$9:$N$233,MATCH('Factor de Ajuste'!$B69,'INPP base jul 2019'!$B$9:$B$235,0),MATCH('Factor de Ajuste'!D$10,'INPP base jul 2019'!$C$8:$N$8,0)),5),5),"")</f>
        <v>100.45531</v>
      </c>
      <c r="E69" s="163">
        <f>IFERROR(TRUNC(ROUND(INDEX('INPP base jul 2019'!$C$9:$N$233,MATCH('Factor de Ajuste'!$B69,'INPP base jul 2019'!$B$9:$B$235,0),MATCH('Factor de Ajuste'!E$10,'INPP base jul 2019'!$C$8:$N$8,0)),5),5),"")</f>
        <v>100.37043</v>
      </c>
      <c r="F69" s="163">
        <f>IFERROR(TRUNC(ROUND(INDEX('INPP base jul 2019'!$C$9:$N$233,MATCH('Factor de Ajuste'!$B69,'INPP base jul 2019'!$B$9:$B$235,0),MATCH('Factor de Ajuste'!F$10,'INPP base jul 2019'!$C$8:$N$8,0)),5),5),"")</f>
        <v>100.91258999999999</v>
      </c>
      <c r="G69" s="163">
        <f>IFERROR(TRUNC(ROUND(INDEX('INPP base jul 2019'!$C$9:$N$233,MATCH('Factor de Ajuste'!$B69,'INPP base jul 2019'!$B$9:$B$235,0),MATCH('Factor de Ajuste'!G$10,'INPP base jul 2019'!$C$8:$N$8,0)),5),5),"")</f>
        <v>100.56553</v>
      </c>
      <c r="H69" s="163">
        <f>IFERROR(TRUNC(ROUND(INDEX('INPP base jul 2019'!$C$9:$N$233,MATCH('Factor de Ajuste'!$B69,'INPP base jul 2019'!$B$9:$B$235,0),MATCH('Factor de Ajuste'!H$10,'INPP base jul 2019'!$C$8:$N$8,0)),5),5),"")</f>
        <v>99.954909999999998</v>
      </c>
      <c r="I69" s="163">
        <f>IFERROR(TRUNC(ROUND(INDEX('INPP base jul 2019'!$C$9:$N$233,MATCH('Factor de Ajuste'!$B69,'INPP base jul 2019'!$B$9:$B$235,0),MATCH('Factor de Ajuste'!I$10,'INPP base jul 2019'!$C$8:$N$8,0)),5),5),"")</f>
        <v>100.40481</v>
      </c>
      <c r="J69" s="163">
        <f>IFERROR(TRUNC(ROUND(INDEX('INPP base jul 2019'!$C$9:$N$233,MATCH('Factor de Ajuste'!$B69,'INPP base jul 2019'!$B$9:$B$235,0),MATCH('Factor de Ajuste'!J$10,'INPP base jul 2019'!$C$8:$N$8,0)),5),5),"")</f>
        <v>99.753680000000003</v>
      </c>
      <c r="K69" s="163">
        <f>IFERROR(TRUNC(ROUND(INDEX('INPP base jul 2019'!$C$9:$N$233,MATCH('Factor de Ajuste'!$B69,'INPP base jul 2019'!$B$9:$B$235,0),MATCH('Factor de Ajuste'!K$10,'INPP base jul 2019'!$C$8:$N$8,0)),5),5),"")</f>
        <v>100.61784</v>
      </c>
      <c r="L69" s="163">
        <f>IFERROR(TRUNC(ROUND(INDEX('INPP base jul 2019'!$C$9:$N$233,MATCH('Factor de Ajuste'!$B69,'INPP base jul 2019'!$B$9:$B$235,0),MATCH('Factor de Ajuste'!L$10,'INPP base jul 2019'!$C$8:$N$8,0)),5),5),"")</f>
        <v>100.94362</v>
      </c>
      <c r="M69" s="163">
        <f>IFERROR(TRUNC(ROUND(INDEX('INPP base jul 2019'!$C$9:$N$233,MATCH('Factor de Ajuste'!$B69,'INPP base jul 2019'!$B$9:$B$235,0),MATCH('Factor de Ajuste'!M$10,'INPP base jul 2019'!$C$8:$N$8,0)),5),5),"")</f>
        <v>101.61895</v>
      </c>
      <c r="N69" s="163">
        <f>IFERROR(TRUNC(ROUND(INDEX('INPP base jul 2019'!$C$9:$N$233,MATCH('Factor de Ajuste'!$B69,'INPP base jul 2019'!$B$9:$B$235,0),MATCH('Factor de Ajuste'!N$10,'INPP base jul 2019'!$C$8:$N$8,0)),5),5),"")</f>
        <v>100.06332999999999</v>
      </c>
      <c r="O69" s="163">
        <f t="shared" si="0"/>
        <v>100.52217</v>
      </c>
      <c r="P69" s="163">
        <f t="shared" si="1"/>
        <v>1.0026999999999999</v>
      </c>
      <c r="Q69" s="172"/>
      <c r="R69" s="168"/>
      <c r="S69" s="169"/>
      <c r="T69" s="167"/>
    </row>
    <row r="70" spans="1:20" x14ac:dyDescent="0.3">
      <c r="A70" s="162"/>
      <c r="B70" s="136">
        <v>43800</v>
      </c>
      <c r="C70" s="163">
        <f>IFERROR(TRUNC(ROUND(INDEX('INPP base jul 2019'!$C$9:$N$233,MATCH('Factor de Ajuste'!$B70,'INPP base jul 2019'!$B$9:$B$235,0),MATCH('Factor de Ajuste'!C$10,'INPP base jul 2019'!$C$8:$N$8,0)),5),5),"")</f>
        <v>99.042259999999999</v>
      </c>
      <c r="D70" s="163">
        <f>IFERROR(TRUNC(ROUND(INDEX('INPP base jul 2019'!$C$9:$N$233,MATCH('Factor de Ajuste'!$B70,'INPP base jul 2019'!$B$9:$B$235,0),MATCH('Factor de Ajuste'!D$10,'INPP base jul 2019'!$C$8:$N$8,0)),5),5),"")</f>
        <v>100.90039</v>
      </c>
      <c r="E70" s="163">
        <f>IFERROR(TRUNC(ROUND(INDEX('INPP base jul 2019'!$C$9:$N$233,MATCH('Factor de Ajuste'!$B70,'INPP base jul 2019'!$B$9:$B$235,0),MATCH('Factor de Ajuste'!E$10,'INPP base jul 2019'!$C$8:$N$8,0)),5),5),"")</f>
        <v>100.25098</v>
      </c>
      <c r="F70" s="163">
        <f>IFERROR(TRUNC(ROUND(INDEX('INPP base jul 2019'!$C$9:$N$233,MATCH('Factor de Ajuste'!$B70,'INPP base jul 2019'!$B$9:$B$235,0),MATCH('Factor de Ajuste'!F$10,'INPP base jul 2019'!$C$8:$N$8,0)),5),5),"")</f>
        <v>100.91983</v>
      </c>
      <c r="G70" s="163">
        <f>IFERROR(TRUNC(ROUND(INDEX('INPP base jul 2019'!$C$9:$N$233,MATCH('Factor de Ajuste'!$B70,'INPP base jul 2019'!$B$9:$B$235,0),MATCH('Factor de Ajuste'!G$10,'INPP base jul 2019'!$C$8:$N$8,0)),5),5),"")</f>
        <v>100.88797</v>
      </c>
      <c r="H70" s="163">
        <f>IFERROR(TRUNC(ROUND(INDEX('INPP base jul 2019'!$C$9:$N$233,MATCH('Factor de Ajuste'!$B70,'INPP base jul 2019'!$B$9:$B$235,0),MATCH('Factor de Ajuste'!H$10,'INPP base jul 2019'!$C$8:$N$8,0)),5),5),"")</f>
        <v>99.670670000000001</v>
      </c>
      <c r="I70" s="163">
        <f>IFERROR(TRUNC(ROUND(INDEX('INPP base jul 2019'!$C$9:$N$233,MATCH('Factor de Ajuste'!$B70,'INPP base jul 2019'!$B$9:$B$235,0),MATCH('Factor de Ajuste'!I$10,'INPP base jul 2019'!$C$8:$N$8,0)),5),5),"")</f>
        <v>100.34833999999999</v>
      </c>
      <c r="J70" s="163">
        <f>IFERROR(TRUNC(ROUND(INDEX('INPP base jul 2019'!$C$9:$N$233,MATCH('Factor de Ajuste'!$B70,'INPP base jul 2019'!$B$9:$B$235,0),MATCH('Factor de Ajuste'!J$10,'INPP base jul 2019'!$C$8:$N$8,0)),5),5),"")</f>
        <v>100.03433</v>
      </c>
      <c r="K70" s="163">
        <f>IFERROR(TRUNC(ROUND(INDEX('INPP base jul 2019'!$C$9:$N$233,MATCH('Factor de Ajuste'!$B70,'INPP base jul 2019'!$B$9:$B$235,0),MATCH('Factor de Ajuste'!K$10,'INPP base jul 2019'!$C$8:$N$8,0)),5),5),"")</f>
        <v>100.48112999999999</v>
      </c>
      <c r="L70" s="163">
        <f>IFERROR(TRUNC(ROUND(INDEX('INPP base jul 2019'!$C$9:$N$233,MATCH('Factor de Ajuste'!$B70,'INPP base jul 2019'!$B$9:$B$235,0),MATCH('Factor de Ajuste'!L$10,'INPP base jul 2019'!$C$8:$N$8,0)),5),5),"")</f>
        <v>100.89263</v>
      </c>
      <c r="M70" s="163">
        <f>IFERROR(TRUNC(ROUND(INDEX('INPP base jul 2019'!$C$9:$N$233,MATCH('Factor de Ajuste'!$B70,'INPP base jul 2019'!$B$9:$B$235,0),MATCH('Factor de Ajuste'!M$10,'INPP base jul 2019'!$C$8:$N$8,0)),5),5),"")</f>
        <v>101.58996999999999</v>
      </c>
      <c r="N70" s="163">
        <f>IFERROR(TRUNC(ROUND(INDEX('INPP base jul 2019'!$C$9:$N$233,MATCH('Factor de Ajuste'!$B70,'INPP base jul 2019'!$B$9:$B$235,0),MATCH('Factor de Ajuste'!N$10,'INPP base jul 2019'!$C$8:$N$8,0)),5),5),"")</f>
        <v>100.21849</v>
      </c>
      <c r="O70" s="163">
        <f t="shared" si="0"/>
        <v>100.44304</v>
      </c>
      <c r="P70" s="163">
        <f t="shared" si="1"/>
        <v>0.99604000000000004</v>
      </c>
      <c r="Q70" s="172"/>
      <c r="R70" s="168"/>
      <c r="S70" s="169"/>
      <c r="T70" s="167"/>
    </row>
    <row r="71" spans="1:20" x14ac:dyDescent="0.3">
      <c r="A71" s="162"/>
      <c r="B71" s="136">
        <v>43831</v>
      </c>
      <c r="C71" s="163">
        <f>IFERROR(TRUNC(ROUND(INDEX('INPP base jul 2019'!$C$9:$N$233,MATCH('Factor de Ajuste'!$B71,'INPP base jul 2019'!$B$9:$B$235,0),MATCH('Factor de Ajuste'!C$10,'INPP base jul 2019'!$C$8:$N$8,0)),5),5),"")</f>
        <v>99.325239999999994</v>
      </c>
      <c r="D71" s="163">
        <f>IFERROR(TRUNC(ROUND(INDEX('INPP base jul 2019'!$C$9:$N$233,MATCH('Factor de Ajuste'!$B71,'INPP base jul 2019'!$B$9:$B$235,0),MATCH('Factor de Ajuste'!D$10,'INPP base jul 2019'!$C$8:$N$8,0)),5),5),"")</f>
        <v>100.97439</v>
      </c>
      <c r="E71" s="163">
        <f>IFERROR(TRUNC(ROUND(INDEX('INPP base jul 2019'!$C$9:$N$233,MATCH('Factor de Ajuste'!$B71,'INPP base jul 2019'!$B$9:$B$235,0),MATCH('Factor de Ajuste'!E$10,'INPP base jul 2019'!$C$8:$N$8,0)),5),5),"")</f>
        <v>100.39436000000001</v>
      </c>
      <c r="F71" s="163">
        <f>IFERROR(TRUNC(ROUND(INDEX('INPP base jul 2019'!$C$9:$N$233,MATCH('Factor de Ajuste'!$B71,'INPP base jul 2019'!$B$9:$B$235,0),MATCH('Factor de Ajuste'!F$10,'INPP base jul 2019'!$C$8:$N$8,0)),5),5),"")</f>
        <v>100.27934999999999</v>
      </c>
      <c r="G71" s="163">
        <f>IFERROR(TRUNC(ROUND(INDEX('INPP base jul 2019'!$C$9:$N$233,MATCH('Factor de Ajuste'!$B71,'INPP base jul 2019'!$B$9:$B$235,0),MATCH('Factor de Ajuste'!G$10,'INPP base jul 2019'!$C$8:$N$8,0)),5),5),"")</f>
        <v>100.83477000000001</v>
      </c>
      <c r="H71" s="163">
        <f>IFERROR(TRUNC(ROUND(INDEX('INPP base jul 2019'!$C$9:$N$233,MATCH('Factor de Ajuste'!$B71,'INPP base jul 2019'!$B$9:$B$235,0),MATCH('Factor de Ajuste'!H$10,'INPP base jul 2019'!$C$8:$N$8,0)),5),5),"")</f>
        <v>100.07379</v>
      </c>
      <c r="I71" s="163">
        <f>IFERROR(TRUNC(ROUND(INDEX('INPP base jul 2019'!$C$9:$N$233,MATCH('Factor de Ajuste'!$B71,'INPP base jul 2019'!$B$9:$B$235,0),MATCH('Factor de Ajuste'!I$10,'INPP base jul 2019'!$C$8:$N$8,0)),5),5),"")</f>
        <v>100.02033</v>
      </c>
      <c r="J71" s="163">
        <f>IFERROR(TRUNC(ROUND(INDEX('INPP base jul 2019'!$C$9:$N$233,MATCH('Factor de Ajuste'!$B71,'INPP base jul 2019'!$B$9:$B$235,0),MATCH('Factor de Ajuste'!J$10,'INPP base jul 2019'!$C$8:$N$8,0)),5),5),"")</f>
        <v>98.900829999999999</v>
      </c>
      <c r="K71" s="163">
        <f>IFERROR(TRUNC(ROUND(INDEX('INPP base jul 2019'!$C$9:$N$233,MATCH('Factor de Ajuste'!$B71,'INPP base jul 2019'!$B$9:$B$235,0),MATCH('Factor de Ajuste'!K$10,'INPP base jul 2019'!$C$8:$N$8,0)),5),5),"")</f>
        <v>99.167450000000002</v>
      </c>
      <c r="L71" s="163">
        <f>IFERROR(TRUNC(ROUND(INDEX('INPP base jul 2019'!$C$9:$N$233,MATCH('Factor de Ajuste'!$B71,'INPP base jul 2019'!$B$9:$B$235,0),MATCH('Factor de Ajuste'!L$10,'INPP base jul 2019'!$C$8:$N$8,0)),5),5),"")</f>
        <v>100.7903</v>
      </c>
      <c r="M71" s="163">
        <f>IFERROR(TRUNC(ROUND(INDEX('INPP base jul 2019'!$C$9:$N$233,MATCH('Factor de Ajuste'!$B71,'INPP base jul 2019'!$B$9:$B$235,0),MATCH('Factor de Ajuste'!M$10,'INPP base jul 2019'!$C$8:$N$8,0)),5),5),"")</f>
        <v>100.85107000000001</v>
      </c>
      <c r="N71" s="163">
        <f>IFERROR(TRUNC(ROUND(INDEX('INPP base jul 2019'!$C$9:$N$233,MATCH('Factor de Ajuste'!$B71,'INPP base jul 2019'!$B$9:$B$235,0),MATCH('Factor de Ajuste'!N$10,'INPP base jul 2019'!$C$8:$N$8,0)),5),5),"")</f>
        <v>100.07834</v>
      </c>
      <c r="O71" s="163">
        <f t="shared" si="0"/>
        <v>100.10392</v>
      </c>
      <c r="P71" s="163">
        <f t="shared" si="1"/>
        <v>0.99739999999999995</v>
      </c>
      <c r="Q71" s="172"/>
      <c r="R71" s="168"/>
      <c r="S71" s="169"/>
      <c r="T71" s="167"/>
    </row>
    <row r="72" spans="1:20" x14ac:dyDescent="0.3">
      <c r="A72" s="162"/>
      <c r="B72" s="136">
        <v>43862</v>
      </c>
      <c r="C72" s="163">
        <f>IFERROR(TRUNC(ROUND(INDEX('INPP base jul 2019'!$C$9:$N$233,MATCH('Factor de Ajuste'!$B72,'INPP base jul 2019'!$B$9:$B$235,0),MATCH('Factor de Ajuste'!C$10,'INPP base jul 2019'!$C$8:$N$8,0)),5),5),"")</f>
        <v>100.19327</v>
      </c>
      <c r="D72" s="163">
        <f>IFERROR(TRUNC(ROUND(INDEX('INPP base jul 2019'!$C$9:$N$233,MATCH('Factor de Ajuste'!$B72,'INPP base jul 2019'!$B$9:$B$235,0),MATCH('Factor de Ajuste'!D$10,'INPP base jul 2019'!$C$8:$N$8,0)),5),5),"")</f>
        <v>101.04716999999999</v>
      </c>
      <c r="E72" s="163">
        <f>IFERROR(TRUNC(ROUND(INDEX('INPP base jul 2019'!$C$9:$N$233,MATCH('Factor de Ajuste'!$B72,'INPP base jul 2019'!$B$9:$B$235,0),MATCH('Factor de Ajuste'!E$10,'INPP base jul 2019'!$C$8:$N$8,0)),5),5),"")</f>
        <v>100.52493</v>
      </c>
      <c r="F72" s="163">
        <f>IFERROR(TRUNC(ROUND(INDEX('INPP base jul 2019'!$C$9:$N$233,MATCH('Factor de Ajuste'!$B72,'INPP base jul 2019'!$B$9:$B$235,0),MATCH('Factor de Ajuste'!F$10,'INPP base jul 2019'!$C$8:$N$8,0)),5),5),"")</f>
        <v>100.28216999999999</v>
      </c>
      <c r="G72" s="163">
        <f>IFERROR(TRUNC(ROUND(INDEX('INPP base jul 2019'!$C$9:$N$233,MATCH('Factor de Ajuste'!$B72,'INPP base jul 2019'!$B$9:$B$235,0),MATCH('Factor de Ajuste'!G$10,'INPP base jul 2019'!$C$8:$N$8,0)),5),5),"")</f>
        <v>101.54286999999999</v>
      </c>
      <c r="H72" s="163">
        <f>IFERROR(TRUNC(ROUND(INDEX('INPP base jul 2019'!$C$9:$N$233,MATCH('Factor de Ajuste'!$B72,'INPP base jul 2019'!$B$9:$B$235,0),MATCH('Factor de Ajuste'!H$10,'INPP base jul 2019'!$C$8:$N$8,0)),5),5),"")</f>
        <v>99.469620000000006</v>
      </c>
      <c r="I72" s="163">
        <f>IFERROR(TRUNC(ROUND(INDEX('INPP base jul 2019'!$C$9:$N$233,MATCH('Factor de Ajuste'!$B72,'INPP base jul 2019'!$B$9:$B$235,0),MATCH('Factor de Ajuste'!I$10,'INPP base jul 2019'!$C$8:$N$8,0)),5),5),"")</f>
        <v>100.2145</v>
      </c>
      <c r="J72" s="163">
        <f>IFERROR(TRUNC(ROUND(INDEX('INPP base jul 2019'!$C$9:$N$233,MATCH('Factor de Ajuste'!$B72,'INPP base jul 2019'!$B$9:$B$235,0),MATCH('Factor de Ajuste'!J$10,'INPP base jul 2019'!$C$8:$N$8,0)),5),5),"")</f>
        <v>98.998419999999996</v>
      </c>
      <c r="K72" s="163">
        <f>IFERROR(TRUNC(ROUND(INDEX('INPP base jul 2019'!$C$9:$N$233,MATCH('Factor de Ajuste'!$B72,'INPP base jul 2019'!$B$9:$B$235,0),MATCH('Factor de Ajuste'!K$10,'INPP base jul 2019'!$C$8:$N$8,0)),5),5),"")</f>
        <v>98.994889999999998</v>
      </c>
      <c r="L72" s="163">
        <f>IFERROR(TRUNC(ROUND(INDEX('INPP base jul 2019'!$C$9:$N$233,MATCH('Factor de Ajuste'!$B72,'INPP base jul 2019'!$B$9:$B$235,0),MATCH('Factor de Ajuste'!L$10,'INPP base jul 2019'!$C$8:$N$8,0)),5),5),"")</f>
        <v>100.90264000000001</v>
      </c>
      <c r="M72" s="163">
        <f>IFERROR(TRUNC(ROUND(INDEX('INPP base jul 2019'!$C$9:$N$233,MATCH('Factor de Ajuste'!$B72,'INPP base jul 2019'!$B$9:$B$235,0),MATCH('Factor de Ajuste'!M$10,'INPP base jul 2019'!$C$8:$N$8,0)),5),5),"")</f>
        <v>100.90067999999999</v>
      </c>
      <c r="N72" s="163">
        <f>IFERROR(TRUNC(ROUND(INDEX('INPP base jul 2019'!$C$9:$N$233,MATCH('Factor de Ajuste'!$B72,'INPP base jul 2019'!$B$9:$B$235,0),MATCH('Factor de Ajuste'!N$10,'INPP base jul 2019'!$C$8:$N$8,0)),5),5),"")</f>
        <v>100.18182</v>
      </c>
      <c r="O72" s="163">
        <f t="shared" si="0"/>
        <v>100.31607</v>
      </c>
      <c r="P72" s="163">
        <f t="shared" si="1"/>
        <v>0.99921000000000004</v>
      </c>
      <c r="R72" s="168"/>
      <c r="S72" s="169"/>
      <c r="T72" s="167"/>
    </row>
    <row r="73" spans="1:20" x14ac:dyDescent="0.3">
      <c r="A73" s="162"/>
      <c r="B73" s="136">
        <v>43891</v>
      </c>
      <c r="C73" s="163">
        <f>IFERROR(TRUNC(ROUND(INDEX('INPP base jul 2019'!$C$9:$N$233,MATCH('Factor de Ajuste'!$B73,'INPP base jul 2019'!$B$9:$B$235,0),MATCH('Factor de Ajuste'!C$10,'INPP base jul 2019'!$C$8:$N$8,0)),5),5),"")</f>
        <v>100.87016</v>
      </c>
      <c r="D73" s="163">
        <f>IFERROR(TRUNC(ROUND(INDEX('INPP base jul 2019'!$C$9:$N$233,MATCH('Factor de Ajuste'!$B73,'INPP base jul 2019'!$B$9:$B$235,0),MATCH('Factor de Ajuste'!D$10,'INPP base jul 2019'!$C$8:$N$8,0)),5),5),"")</f>
        <v>101.30364</v>
      </c>
      <c r="E73" s="163">
        <f>IFERROR(TRUNC(ROUND(INDEX('INPP base jul 2019'!$C$9:$N$233,MATCH('Factor de Ajuste'!$B73,'INPP base jul 2019'!$B$9:$B$235,0),MATCH('Factor de Ajuste'!E$10,'INPP base jul 2019'!$C$8:$N$8,0)),5),5),"")</f>
        <v>102.47729</v>
      </c>
      <c r="F73" s="163">
        <f>IFERROR(TRUNC(ROUND(INDEX('INPP base jul 2019'!$C$9:$N$233,MATCH('Factor de Ajuste'!$B73,'INPP base jul 2019'!$B$9:$B$235,0),MATCH('Factor de Ajuste'!F$10,'INPP base jul 2019'!$C$8:$N$8,0)),5),5),"")</f>
        <v>103.42328000000001</v>
      </c>
      <c r="G73" s="163">
        <f>IFERROR(TRUNC(ROUND(INDEX('INPP base jul 2019'!$C$9:$N$233,MATCH('Factor de Ajuste'!$B73,'INPP base jul 2019'!$B$9:$B$235,0),MATCH('Factor de Ajuste'!G$10,'INPP base jul 2019'!$C$8:$N$8,0)),5),5),"")</f>
        <v>102.75154999999999</v>
      </c>
      <c r="H73" s="163">
        <f>IFERROR(TRUNC(ROUND(INDEX('INPP base jul 2019'!$C$9:$N$233,MATCH('Factor de Ajuste'!$B73,'INPP base jul 2019'!$B$9:$B$235,0),MATCH('Factor de Ajuste'!H$10,'INPP base jul 2019'!$C$8:$N$8,0)),5),5),"")</f>
        <v>103.6391</v>
      </c>
      <c r="I73" s="163">
        <f>IFERROR(TRUNC(ROUND(INDEX('INPP base jul 2019'!$C$9:$N$233,MATCH('Factor de Ajuste'!$B73,'INPP base jul 2019'!$B$9:$B$235,0),MATCH('Factor de Ajuste'!I$10,'INPP base jul 2019'!$C$8:$N$8,0)),5),5),"")</f>
        <v>103.34735999999999</v>
      </c>
      <c r="J73" s="163">
        <f>IFERROR(TRUNC(ROUND(INDEX('INPP base jul 2019'!$C$9:$N$233,MATCH('Factor de Ajuste'!$B73,'INPP base jul 2019'!$B$9:$B$235,0),MATCH('Factor de Ajuste'!J$10,'INPP base jul 2019'!$C$8:$N$8,0)),5),5),"")</f>
        <v>108.06093</v>
      </c>
      <c r="K73" s="163">
        <f>IFERROR(TRUNC(ROUND(INDEX('INPP base jul 2019'!$C$9:$N$233,MATCH('Factor de Ajuste'!$B73,'INPP base jul 2019'!$B$9:$B$235,0),MATCH('Factor de Ajuste'!K$10,'INPP base jul 2019'!$C$8:$N$8,0)),5),5),"")</f>
        <v>108.81185000000001</v>
      </c>
      <c r="L73" s="163">
        <f>IFERROR(TRUNC(ROUND(INDEX('INPP base jul 2019'!$C$9:$N$233,MATCH('Factor de Ajuste'!$B73,'INPP base jul 2019'!$B$9:$B$235,0),MATCH('Factor de Ajuste'!L$10,'INPP base jul 2019'!$C$8:$N$8,0)),5),5),"")</f>
        <v>104.58956999999999</v>
      </c>
      <c r="M73" s="163">
        <f>IFERROR(TRUNC(ROUND(INDEX('INPP base jul 2019'!$C$9:$N$233,MATCH('Factor de Ajuste'!$B73,'INPP base jul 2019'!$B$9:$B$235,0),MATCH('Factor de Ajuste'!M$10,'INPP base jul 2019'!$C$8:$N$8,0)),5),5),"")</f>
        <v>106.24944000000001</v>
      </c>
      <c r="N73" s="163">
        <f>IFERROR(TRUNC(ROUND(INDEX('INPP base jul 2019'!$C$9:$N$233,MATCH('Factor de Ajuste'!$B73,'INPP base jul 2019'!$B$9:$B$235,0),MATCH('Factor de Ajuste'!N$10,'INPP base jul 2019'!$C$8:$N$8,0)),5),5),"")</f>
        <v>106.99732</v>
      </c>
      <c r="O73" s="163">
        <f t="shared" si="0"/>
        <v>104.41401</v>
      </c>
      <c r="P73" s="163">
        <f t="shared" si="1"/>
        <v>0.99661999999999995</v>
      </c>
      <c r="R73" s="168"/>
      <c r="S73" s="169"/>
      <c r="T73" s="167"/>
    </row>
    <row r="74" spans="1:20" x14ac:dyDescent="0.3">
      <c r="A74" s="162"/>
      <c r="B74" s="136">
        <v>43922</v>
      </c>
      <c r="C74" s="163">
        <f>IFERROR(TRUNC(ROUND(INDEX('INPP base jul 2019'!$C$9:$N$233,MATCH('Factor de Ajuste'!$B74,'INPP base jul 2019'!$B$9:$B$235,0),MATCH('Factor de Ajuste'!C$10,'INPP base jul 2019'!$C$8:$N$8,0)),5),5),"")</f>
        <v>102.53353</v>
      </c>
      <c r="D74" s="163">
        <f>IFERROR(TRUNC(ROUND(INDEX('INPP base jul 2019'!$C$9:$N$233,MATCH('Factor de Ajuste'!$B74,'INPP base jul 2019'!$B$9:$B$235,0),MATCH('Factor de Ajuste'!D$10,'INPP base jul 2019'!$C$8:$N$8,0)),5),5),"")</f>
        <v>101.30467</v>
      </c>
      <c r="E74" s="163">
        <f>IFERROR(TRUNC(ROUND(INDEX('INPP base jul 2019'!$C$9:$N$233,MATCH('Factor de Ajuste'!$B74,'INPP base jul 2019'!$B$9:$B$235,0),MATCH('Factor de Ajuste'!E$10,'INPP base jul 2019'!$C$8:$N$8,0)),5),5),"")</f>
        <v>105.67339</v>
      </c>
      <c r="F74" s="163">
        <f>IFERROR(TRUNC(ROUND(INDEX('INPP base jul 2019'!$C$9:$N$233,MATCH('Factor de Ajuste'!$B74,'INPP base jul 2019'!$B$9:$B$235,0),MATCH('Factor de Ajuste'!F$10,'INPP base jul 2019'!$C$8:$N$8,0)),5),5),"")</f>
        <v>106.30443</v>
      </c>
      <c r="G74" s="163">
        <f>IFERROR(TRUNC(ROUND(INDEX('INPP base jul 2019'!$C$9:$N$233,MATCH('Factor de Ajuste'!$B74,'INPP base jul 2019'!$B$9:$B$235,0),MATCH('Factor de Ajuste'!G$10,'INPP base jul 2019'!$C$8:$N$8,0)),5),5),"")</f>
        <v>103.88764</v>
      </c>
      <c r="H74" s="163">
        <f>IFERROR(TRUNC(ROUND(INDEX('INPP base jul 2019'!$C$9:$N$233,MATCH('Factor de Ajuste'!$B74,'INPP base jul 2019'!$B$9:$B$235,0),MATCH('Factor de Ajuste'!H$10,'INPP base jul 2019'!$C$8:$N$8,0)),5),5),"")</f>
        <v>111.85872000000001</v>
      </c>
      <c r="I74" s="163">
        <f>IFERROR(TRUNC(ROUND(INDEX('INPP base jul 2019'!$C$9:$N$233,MATCH('Factor de Ajuste'!$B74,'INPP base jul 2019'!$B$9:$B$235,0),MATCH('Factor de Ajuste'!I$10,'INPP base jul 2019'!$C$8:$N$8,0)),5),5),"")</f>
        <v>107.04118</v>
      </c>
      <c r="J74" s="163">
        <f>IFERROR(TRUNC(ROUND(INDEX('INPP base jul 2019'!$C$9:$N$233,MATCH('Factor de Ajuste'!$B74,'INPP base jul 2019'!$B$9:$B$235,0),MATCH('Factor de Ajuste'!J$10,'INPP base jul 2019'!$C$8:$N$8,0)),5),5),"")</f>
        <v>115.7645</v>
      </c>
      <c r="K74" s="163">
        <f>IFERROR(TRUNC(ROUND(INDEX('INPP base jul 2019'!$C$9:$N$233,MATCH('Factor de Ajuste'!$B74,'INPP base jul 2019'!$B$9:$B$235,0),MATCH('Factor de Ajuste'!K$10,'INPP base jul 2019'!$C$8:$N$8,0)),5),5),"")</f>
        <v>117.07419</v>
      </c>
      <c r="L74" s="163">
        <f>IFERROR(TRUNC(ROUND(INDEX('INPP base jul 2019'!$C$9:$N$233,MATCH('Factor de Ajuste'!$B74,'INPP base jul 2019'!$B$9:$B$235,0),MATCH('Factor de Ajuste'!L$10,'INPP base jul 2019'!$C$8:$N$8,0)),5),5),"")</f>
        <v>108.74467</v>
      </c>
      <c r="M74" s="163">
        <f>IFERROR(TRUNC(ROUND(INDEX('INPP base jul 2019'!$C$9:$N$233,MATCH('Factor de Ajuste'!$B74,'INPP base jul 2019'!$B$9:$B$235,0),MATCH('Factor de Ajuste'!M$10,'INPP base jul 2019'!$C$8:$N$8,0)),5),5),"")</f>
        <v>110.88409</v>
      </c>
      <c r="N74" s="163">
        <f>IFERROR(TRUNC(ROUND(INDEX('INPP base jul 2019'!$C$9:$N$233,MATCH('Factor de Ajuste'!$B74,'INPP base jul 2019'!$B$9:$B$235,0),MATCH('Factor de Ajuste'!N$10,'INPP base jul 2019'!$C$8:$N$8,0)),5),5),"")</f>
        <v>111.73788</v>
      </c>
      <c r="O74" s="163">
        <f t="shared" si="0"/>
        <v>108.67646000000001</v>
      </c>
      <c r="P74" s="163">
        <f t="shared" si="1"/>
        <v>1.0021199999999999</v>
      </c>
      <c r="R74" s="168"/>
      <c r="S74" s="169"/>
      <c r="T74" s="167"/>
    </row>
    <row r="75" spans="1:20" x14ac:dyDescent="0.3">
      <c r="A75" s="162"/>
      <c r="B75" s="136">
        <v>43952</v>
      </c>
      <c r="C75" s="163">
        <f>IFERROR(TRUNC(ROUND(INDEX('INPP base jul 2019'!$C$9:$N$233,MATCH('Factor de Ajuste'!$B75,'INPP base jul 2019'!$B$9:$B$235,0),MATCH('Factor de Ajuste'!C$10,'INPP base jul 2019'!$C$8:$N$8,0)),5),5),"")</f>
        <v>101.93742</v>
      </c>
      <c r="D75" s="163">
        <f>IFERROR(TRUNC(ROUND(INDEX('INPP base jul 2019'!$C$9:$N$233,MATCH('Factor de Ajuste'!$B75,'INPP base jul 2019'!$B$9:$B$235,0),MATCH('Factor de Ajuste'!D$10,'INPP base jul 2019'!$C$8:$N$8,0)),5),5),"")</f>
        <v>101.38173</v>
      </c>
      <c r="E75" s="163">
        <f>IFERROR(TRUNC(ROUND(INDEX('INPP base jul 2019'!$C$9:$N$233,MATCH('Factor de Ajuste'!$B75,'INPP base jul 2019'!$B$9:$B$235,0),MATCH('Factor de Ajuste'!E$10,'INPP base jul 2019'!$C$8:$N$8,0)),5),5),"")</f>
        <v>103.41369</v>
      </c>
      <c r="F75" s="163">
        <f>IFERROR(TRUNC(ROUND(INDEX('INPP base jul 2019'!$C$9:$N$233,MATCH('Factor de Ajuste'!$B75,'INPP base jul 2019'!$B$9:$B$235,0),MATCH('Factor de Ajuste'!F$10,'INPP base jul 2019'!$C$8:$N$8,0)),5),5),"")</f>
        <v>106.22701000000001</v>
      </c>
      <c r="G75" s="163">
        <f>IFERROR(TRUNC(ROUND(INDEX('INPP base jul 2019'!$C$9:$N$233,MATCH('Factor de Ajuste'!$B75,'INPP base jul 2019'!$B$9:$B$235,0),MATCH('Factor de Ajuste'!G$10,'INPP base jul 2019'!$C$8:$N$8,0)),5),5),"")</f>
        <v>103.7533</v>
      </c>
      <c r="H75" s="163">
        <f>IFERROR(TRUNC(ROUND(INDEX('INPP base jul 2019'!$C$9:$N$233,MATCH('Factor de Ajuste'!$B75,'INPP base jul 2019'!$B$9:$B$235,0),MATCH('Factor de Ajuste'!H$10,'INPP base jul 2019'!$C$8:$N$8,0)),5),5),"")</f>
        <v>112.72897</v>
      </c>
      <c r="I75" s="163">
        <f>IFERROR(TRUNC(ROUND(INDEX('INPP base jul 2019'!$C$9:$N$233,MATCH('Factor de Ajuste'!$B75,'INPP base jul 2019'!$B$9:$B$235,0),MATCH('Factor de Ajuste'!I$10,'INPP base jul 2019'!$C$8:$N$8,0)),5),5),"")</f>
        <v>107.03366</v>
      </c>
      <c r="J75" s="163">
        <f>IFERROR(TRUNC(ROUND(INDEX('INPP base jul 2019'!$C$9:$N$233,MATCH('Factor de Ajuste'!$B75,'INPP base jul 2019'!$B$9:$B$235,0),MATCH('Factor de Ajuste'!J$10,'INPP base jul 2019'!$C$8:$N$8,0)),5),5),"")</f>
        <v>114.31823</v>
      </c>
      <c r="K75" s="163">
        <f>IFERROR(TRUNC(ROUND(INDEX('INPP base jul 2019'!$C$9:$N$233,MATCH('Factor de Ajuste'!$B75,'INPP base jul 2019'!$B$9:$B$235,0),MATCH('Factor de Ajuste'!K$10,'INPP base jul 2019'!$C$8:$N$8,0)),5),5),"")</f>
        <v>114.02296</v>
      </c>
      <c r="L75" s="163">
        <f>IFERROR(TRUNC(ROUND(INDEX('INPP base jul 2019'!$C$9:$N$233,MATCH('Factor de Ajuste'!$B75,'INPP base jul 2019'!$B$9:$B$235,0),MATCH('Factor de Ajuste'!L$10,'INPP base jul 2019'!$C$8:$N$8,0)),5),5),"")</f>
        <v>109.10639</v>
      </c>
      <c r="M75" s="163">
        <f>IFERROR(TRUNC(ROUND(INDEX('INPP base jul 2019'!$C$9:$N$233,MATCH('Factor de Ajuste'!$B75,'INPP base jul 2019'!$B$9:$B$235,0),MATCH('Factor de Ajuste'!M$10,'INPP base jul 2019'!$C$8:$N$8,0)),5),5),"")</f>
        <v>110.28803000000001</v>
      </c>
      <c r="N75" s="163">
        <f>IFERROR(TRUNC(ROUND(INDEX('INPP base jul 2019'!$C$9:$N$233,MATCH('Factor de Ajuste'!$B75,'INPP base jul 2019'!$B$9:$B$235,0),MATCH('Factor de Ajuste'!N$10,'INPP base jul 2019'!$C$8:$N$8,0)),5),5),"")</f>
        <v>111.36368</v>
      </c>
      <c r="O75" s="163">
        <f t="shared" si="0"/>
        <v>107.89492</v>
      </c>
      <c r="P75" s="163">
        <f t="shared" si="1"/>
        <v>1.0408500000000001</v>
      </c>
      <c r="R75" s="168"/>
      <c r="S75" s="169"/>
      <c r="T75" s="167"/>
    </row>
    <row r="76" spans="1:20" x14ac:dyDescent="0.3">
      <c r="A76" s="162"/>
      <c r="B76" s="136">
        <v>43983</v>
      </c>
      <c r="C76" s="163">
        <f>IFERROR(TRUNC(ROUND(INDEX('INPP base jul 2019'!$C$9:$N$233,MATCH('Factor de Ajuste'!$B76,'INPP base jul 2019'!$B$9:$B$235,0),MATCH('Factor de Ajuste'!C$10,'INPP base jul 2019'!$C$8:$N$8,0)),5),5),"")</f>
        <v>101.58447</v>
      </c>
      <c r="D76" s="163">
        <f>IFERROR(TRUNC(ROUND(INDEX('INPP base jul 2019'!$C$9:$N$233,MATCH('Factor de Ajuste'!$B76,'INPP base jul 2019'!$B$9:$B$235,0),MATCH('Factor de Ajuste'!D$10,'INPP base jul 2019'!$C$8:$N$8,0)),5),5),"")</f>
        <v>101.44840000000001</v>
      </c>
      <c r="E76" s="163">
        <f>IFERROR(TRUNC(ROUND(INDEX('INPP base jul 2019'!$C$9:$N$233,MATCH('Factor de Ajuste'!$B76,'INPP base jul 2019'!$B$9:$B$235,0),MATCH('Factor de Ajuste'!E$10,'INPP base jul 2019'!$C$8:$N$8,0)),5),5),"")</f>
        <v>101.14243999999999</v>
      </c>
      <c r="F76" s="163">
        <f>IFERROR(TRUNC(ROUND(INDEX('INPP base jul 2019'!$C$9:$N$233,MATCH('Factor de Ajuste'!$B76,'INPP base jul 2019'!$B$9:$B$235,0),MATCH('Factor de Ajuste'!F$10,'INPP base jul 2019'!$C$8:$N$8,0)),5),5),"")</f>
        <v>104.69208999999999</v>
      </c>
      <c r="G76" s="163">
        <f>IFERROR(TRUNC(ROUND(INDEX('INPP base jul 2019'!$C$9:$N$233,MATCH('Factor de Ajuste'!$B76,'INPP base jul 2019'!$B$9:$B$235,0),MATCH('Factor de Ajuste'!G$10,'INPP base jul 2019'!$C$8:$N$8,0)),5),5),"")</f>
        <v>103.27497</v>
      </c>
      <c r="H76" s="163">
        <f>IFERROR(TRUNC(ROUND(INDEX('INPP base jul 2019'!$C$9:$N$233,MATCH('Factor de Ajuste'!$B76,'INPP base jul 2019'!$B$9:$B$235,0),MATCH('Factor de Ajuste'!H$10,'INPP base jul 2019'!$C$8:$N$8,0)),5),5),"")</f>
        <v>110.57993999999999</v>
      </c>
      <c r="I76" s="163">
        <f>IFERROR(TRUNC(ROUND(INDEX('INPP base jul 2019'!$C$9:$N$233,MATCH('Factor de Ajuste'!$B76,'INPP base jul 2019'!$B$9:$B$235,0),MATCH('Factor de Ajuste'!I$10,'INPP base jul 2019'!$C$8:$N$8,0)),5),5),"")</f>
        <v>105.46865</v>
      </c>
      <c r="J76" s="163">
        <f>IFERROR(TRUNC(ROUND(INDEX('INPP base jul 2019'!$C$9:$N$233,MATCH('Factor de Ajuste'!$B76,'INPP base jul 2019'!$B$9:$B$235,0),MATCH('Factor de Ajuste'!J$10,'INPP base jul 2019'!$C$8:$N$8,0)),5),5),"")</f>
        <v>111.61618</v>
      </c>
      <c r="K76" s="163">
        <f>IFERROR(TRUNC(ROUND(INDEX('INPP base jul 2019'!$C$9:$N$233,MATCH('Factor de Ajuste'!$B76,'INPP base jul 2019'!$B$9:$B$235,0),MATCH('Factor de Ajuste'!K$10,'INPP base jul 2019'!$C$8:$N$8,0)),5),5),"")</f>
        <v>109.80969</v>
      </c>
      <c r="L76" s="163">
        <f>IFERROR(TRUNC(ROUND(INDEX('INPP base jul 2019'!$C$9:$N$233,MATCH('Factor de Ajuste'!$B76,'INPP base jul 2019'!$B$9:$B$235,0),MATCH('Factor de Ajuste'!L$10,'INPP base jul 2019'!$C$8:$N$8,0)),5),5),"")</f>
        <v>107.05674999999999</v>
      </c>
      <c r="M76" s="163">
        <f>IFERROR(TRUNC(ROUND(INDEX('INPP base jul 2019'!$C$9:$N$233,MATCH('Factor de Ajuste'!$B76,'INPP base jul 2019'!$B$9:$B$235,0),MATCH('Factor de Ajuste'!M$10,'INPP base jul 2019'!$C$8:$N$8,0)),5),5),"")</f>
        <v>107.628</v>
      </c>
      <c r="N76" s="163">
        <f>IFERROR(TRUNC(ROUND(INDEX('INPP base jul 2019'!$C$9:$N$233,MATCH('Factor de Ajuste'!$B76,'INPP base jul 2019'!$B$9:$B$235,0),MATCH('Factor de Ajuste'!N$10,'INPP base jul 2019'!$C$8:$N$8,0)),5),5),"")</f>
        <v>108.7456</v>
      </c>
      <c r="O76" s="163">
        <f t="shared" ref="O76:O109" si="2">ROUND(SUMPRODUCT($C$8:$N$8,$C76:$N76),5)</f>
        <v>105.88491</v>
      </c>
      <c r="P76" s="163">
        <f t="shared" si="1"/>
        <v>1.0408200000000001</v>
      </c>
      <c r="R76" s="168"/>
      <c r="S76" s="169"/>
      <c r="T76" s="167"/>
    </row>
    <row r="77" spans="1:20" x14ac:dyDescent="0.3">
      <c r="A77" s="162"/>
      <c r="B77" s="136">
        <v>44013</v>
      </c>
      <c r="C77" s="163">
        <f>IFERROR(TRUNC(ROUND(INDEX('INPP base jul 2019'!$C$9:$N$233,MATCH('Factor de Ajuste'!$B77,'INPP base jul 2019'!$B$9:$B$235,0),MATCH('Factor de Ajuste'!C$10,'INPP base jul 2019'!$C$8:$N$8,0)),5),5),"")</f>
        <v>101.87195</v>
      </c>
      <c r="D77" s="163">
        <f>IFERROR(TRUNC(ROUND(INDEX('INPP base jul 2019'!$C$9:$N$233,MATCH('Factor de Ajuste'!$B77,'INPP base jul 2019'!$B$9:$B$235,0),MATCH('Factor de Ajuste'!D$10,'INPP base jul 2019'!$C$8:$N$8,0)),5),5),"")</f>
        <v>101.51477</v>
      </c>
      <c r="E77" s="163">
        <f>IFERROR(TRUNC(ROUND(INDEX('INPP base jul 2019'!$C$9:$N$233,MATCH('Factor de Ajuste'!$B77,'INPP base jul 2019'!$B$9:$B$235,0),MATCH('Factor de Ajuste'!E$10,'INPP base jul 2019'!$C$8:$N$8,0)),5),5),"")</f>
        <v>101.92845</v>
      </c>
      <c r="F77" s="163">
        <f>IFERROR(TRUNC(ROUND(INDEX('INPP base jul 2019'!$C$9:$N$233,MATCH('Factor de Ajuste'!$B77,'INPP base jul 2019'!$B$9:$B$235,0),MATCH('Factor de Ajuste'!F$10,'INPP base jul 2019'!$C$8:$N$8,0)),5),5),"")</f>
        <v>105.77011</v>
      </c>
      <c r="G77" s="163">
        <f>IFERROR(TRUNC(ROUND(INDEX('INPP base jul 2019'!$C$9:$N$233,MATCH('Factor de Ajuste'!$B77,'INPP base jul 2019'!$B$9:$B$235,0),MATCH('Factor de Ajuste'!G$10,'INPP base jul 2019'!$C$8:$N$8,0)),5),5),"")</f>
        <v>103.52727</v>
      </c>
      <c r="H77" s="163">
        <f>IFERROR(TRUNC(ROUND(INDEX('INPP base jul 2019'!$C$9:$N$233,MATCH('Factor de Ajuste'!$B77,'INPP base jul 2019'!$B$9:$B$235,0),MATCH('Factor de Ajuste'!H$10,'INPP base jul 2019'!$C$8:$N$8,0)),5),5),"")</f>
        <v>117.20227</v>
      </c>
      <c r="I77" s="163">
        <f>IFERROR(TRUNC(ROUND(INDEX('INPP base jul 2019'!$C$9:$N$233,MATCH('Factor de Ajuste'!$B77,'INPP base jul 2019'!$B$9:$B$235,0),MATCH('Factor de Ajuste'!I$10,'INPP base jul 2019'!$C$8:$N$8,0)),5),5),"")</f>
        <v>105.98363999999999</v>
      </c>
      <c r="J77" s="163">
        <f>IFERROR(TRUNC(ROUND(INDEX('INPP base jul 2019'!$C$9:$N$233,MATCH('Factor de Ajuste'!$B77,'INPP base jul 2019'!$B$9:$B$235,0),MATCH('Factor de Ajuste'!J$10,'INPP base jul 2019'!$C$8:$N$8,0)),5),5),"")</f>
        <v>112.91758</v>
      </c>
      <c r="K77" s="163">
        <f>IFERROR(TRUNC(ROUND(INDEX('INPP base jul 2019'!$C$9:$N$233,MATCH('Factor de Ajuste'!$B77,'INPP base jul 2019'!$B$9:$B$235,0),MATCH('Factor de Ajuste'!K$10,'INPP base jul 2019'!$C$8:$N$8,0)),5),5),"")</f>
        <v>111.66459</v>
      </c>
      <c r="L77" s="163">
        <f>IFERROR(TRUNC(ROUND(INDEX('INPP base jul 2019'!$C$9:$N$233,MATCH('Factor de Ajuste'!$B77,'INPP base jul 2019'!$B$9:$B$235,0),MATCH('Factor de Ajuste'!L$10,'INPP base jul 2019'!$C$8:$N$8,0)),5),5),"")</f>
        <v>107.50863</v>
      </c>
      <c r="M77" s="163">
        <f>IFERROR(TRUNC(ROUND(INDEX('INPP base jul 2019'!$C$9:$N$233,MATCH('Factor de Ajuste'!$B77,'INPP base jul 2019'!$B$9:$B$235,0),MATCH('Factor de Ajuste'!M$10,'INPP base jul 2019'!$C$8:$N$8,0)),5),5),"")</f>
        <v>109.25053</v>
      </c>
      <c r="N77" s="163">
        <f>IFERROR(TRUNC(ROUND(INDEX('INPP base jul 2019'!$C$9:$N$233,MATCH('Factor de Ajuste'!$B77,'INPP base jul 2019'!$B$9:$B$235,0),MATCH('Factor de Ajuste'!N$10,'INPP base jul 2019'!$C$8:$N$8,0)),5),5),"")</f>
        <v>109.62201</v>
      </c>
      <c r="O77" s="163">
        <f t="shared" si="2"/>
        <v>107.26364</v>
      </c>
      <c r="P77" s="163">
        <f t="shared" ref="P77:P79" si="3">ROUND(O75/O74,5)</f>
        <v>0.99280999999999997</v>
      </c>
      <c r="R77" s="168"/>
      <c r="S77" s="169"/>
      <c r="T77" s="167"/>
    </row>
    <row r="78" spans="1:20" x14ac:dyDescent="0.3">
      <c r="A78" s="162"/>
      <c r="B78" s="136">
        <v>44044</v>
      </c>
      <c r="C78" s="163">
        <f>IFERROR(TRUNC(ROUND(INDEX('INPP base jul 2019'!$C$9:$N$233,MATCH('Factor de Ajuste'!$B78,'INPP base jul 2019'!$B$9:$B$235,0),MATCH('Factor de Ajuste'!C$10,'INPP base jul 2019'!$C$8:$N$8,0)),5),5),"")</f>
        <v>101.97753</v>
      </c>
      <c r="D78" s="163">
        <f>IFERROR(TRUNC(ROUND(INDEX('INPP base jul 2019'!$C$9:$N$233,MATCH('Factor de Ajuste'!$B78,'INPP base jul 2019'!$B$9:$B$235,0),MATCH('Factor de Ajuste'!D$10,'INPP base jul 2019'!$C$8:$N$8,0)),5),5),"")</f>
        <v>101.10469000000001</v>
      </c>
      <c r="E78" s="163">
        <f>IFERROR(TRUNC(ROUND(INDEX('INPP base jul 2019'!$C$9:$N$233,MATCH('Factor de Ajuste'!$B78,'INPP base jul 2019'!$B$9:$B$235,0),MATCH('Factor de Ajuste'!E$10,'INPP base jul 2019'!$C$8:$N$8,0)),5),5),"")</f>
        <v>103.36348</v>
      </c>
      <c r="F78" s="163">
        <f>IFERROR(TRUNC(ROUND(INDEX('INPP base jul 2019'!$C$9:$N$233,MATCH('Factor de Ajuste'!$B78,'INPP base jul 2019'!$B$9:$B$235,0),MATCH('Factor de Ajuste'!F$10,'INPP base jul 2019'!$C$8:$N$8,0)),5),5),"")</f>
        <v>105.68066</v>
      </c>
      <c r="G78" s="163">
        <f>IFERROR(TRUNC(ROUND(INDEX('INPP base jul 2019'!$C$9:$N$233,MATCH('Factor de Ajuste'!$B78,'INPP base jul 2019'!$B$9:$B$235,0),MATCH('Factor de Ajuste'!G$10,'INPP base jul 2019'!$C$8:$N$8,0)),5),5),"")</f>
        <v>103.89485000000001</v>
      </c>
      <c r="H78" s="163">
        <f>IFERROR(TRUNC(ROUND(INDEX('INPP base jul 2019'!$C$9:$N$233,MATCH('Factor de Ajuste'!$B78,'INPP base jul 2019'!$B$9:$B$235,0),MATCH('Factor de Ajuste'!H$10,'INPP base jul 2019'!$C$8:$N$8,0)),5),5),"")</f>
        <v>124.34475</v>
      </c>
      <c r="I78" s="163">
        <f>IFERROR(TRUNC(ROUND(INDEX('INPP base jul 2019'!$C$9:$N$233,MATCH('Factor de Ajuste'!$B78,'INPP base jul 2019'!$B$9:$B$235,0),MATCH('Factor de Ajuste'!I$10,'INPP base jul 2019'!$C$8:$N$8,0)),5),5),"")</f>
        <v>105.98215999999999</v>
      </c>
      <c r="J78" s="163">
        <f>IFERROR(TRUNC(ROUND(INDEX('INPP base jul 2019'!$C$9:$N$233,MATCH('Factor de Ajuste'!$B78,'INPP base jul 2019'!$B$9:$B$235,0),MATCH('Factor de Ajuste'!J$10,'INPP base jul 2019'!$C$8:$N$8,0)),5),5),"")</f>
        <v>112.17039</v>
      </c>
      <c r="K78" s="163">
        <f>IFERROR(TRUNC(ROUND(INDEX('INPP base jul 2019'!$C$9:$N$233,MATCH('Factor de Ajuste'!$B78,'INPP base jul 2019'!$B$9:$B$235,0),MATCH('Factor de Ajuste'!K$10,'INPP base jul 2019'!$C$8:$N$8,0)),5),5),"")</f>
        <v>110.82926999999999</v>
      </c>
      <c r="L78" s="163">
        <f>IFERROR(TRUNC(ROUND(INDEX('INPP base jul 2019'!$C$9:$N$233,MATCH('Factor de Ajuste'!$B78,'INPP base jul 2019'!$B$9:$B$235,0),MATCH('Factor de Ajuste'!L$10,'INPP base jul 2019'!$C$8:$N$8,0)),5),5),"")</f>
        <v>107.16639000000001</v>
      </c>
      <c r="M78" s="163">
        <f>IFERROR(TRUNC(ROUND(INDEX('INPP base jul 2019'!$C$9:$N$233,MATCH('Factor de Ajuste'!$B78,'INPP base jul 2019'!$B$9:$B$235,0),MATCH('Factor de Ajuste'!M$10,'INPP base jul 2019'!$C$8:$N$8,0)),5),5),"")</f>
        <v>108.87414</v>
      </c>
      <c r="N78" s="163">
        <f>IFERROR(TRUNC(ROUND(INDEX('INPP base jul 2019'!$C$9:$N$233,MATCH('Factor de Ajuste'!$B78,'INPP base jul 2019'!$B$9:$B$235,0),MATCH('Factor de Ajuste'!N$10,'INPP base jul 2019'!$C$8:$N$8,0)),5),5),"")</f>
        <v>109.53418000000001</v>
      </c>
      <c r="O78" s="163">
        <f t="shared" si="2"/>
        <v>107.61078000000001</v>
      </c>
      <c r="P78" s="163">
        <f t="shared" si="3"/>
        <v>0.98136999999999996</v>
      </c>
      <c r="R78" s="168"/>
      <c r="S78" s="169"/>
      <c r="T78" s="167"/>
    </row>
    <row r="79" spans="1:20" x14ac:dyDescent="0.3">
      <c r="A79" s="162"/>
      <c r="B79" s="136">
        <v>44075</v>
      </c>
      <c r="C79" s="163">
        <f>IFERROR(TRUNC(ROUND(INDEX('INPP base jul 2019'!$C$9:$N$233,MATCH('Factor de Ajuste'!$B79,'INPP base jul 2019'!$B$9:$B$235,0),MATCH('Factor de Ajuste'!C$10,'INPP base jul 2019'!$C$8:$N$8,0)),5),5),"")</f>
        <v>102.48390999999999</v>
      </c>
      <c r="D79" s="163">
        <f>IFERROR(TRUNC(ROUND(INDEX('INPP base jul 2019'!$C$9:$N$233,MATCH('Factor de Ajuste'!$B79,'INPP base jul 2019'!$B$9:$B$235,0),MATCH('Factor de Ajuste'!D$10,'INPP base jul 2019'!$C$8:$N$8,0)),5),5),"")</f>
        <v>101.95922</v>
      </c>
      <c r="E79" s="163">
        <f>IFERROR(TRUNC(ROUND(INDEX('INPP base jul 2019'!$C$9:$N$233,MATCH('Factor de Ajuste'!$B79,'INPP base jul 2019'!$B$9:$B$235,0),MATCH('Factor de Ajuste'!E$10,'INPP base jul 2019'!$C$8:$N$8,0)),5),5),"")</f>
        <v>103.69432</v>
      </c>
      <c r="F79" s="163">
        <f>IFERROR(TRUNC(ROUND(INDEX('INPP base jul 2019'!$C$9:$N$233,MATCH('Factor de Ajuste'!$B79,'INPP base jul 2019'!$B$9:$B$235,0),MATCH('Factor de Ajuste'!F$10,'INPP base jul 2019'!$C$8:$N$8,0)),5),5),"")</f>
        <v>105.05436</v>
      </c>
      <c r="G79" s="163">
        <f>IFERROR(TRUNC(ROUND(INDEX('INPP base jul 2019'!$C$9:$N$233,MATCH('Factor de Ajuste'!$B79,'INPP base jul 2019'!$B$9:$B$235,0),MATCH('Factor de Ajuste'!G$10,'INPP base jul 2019'!$C$8:$N$8,0)),5),5),"")</f>
        <v>103.95294</v>
      </c>
      <c r="H79" s="163">
        <f>IFERROR(TRUNC(ROUND(INDEX('INPP base jul 2019'!$C$9:$N$233,MATCH('Factor de Ajuste'!$B79,'INPP base jul 2019'!$B$9:$B$235,0),MATCH('Factor de Ajuste'!H$10,'INPP base jul 2019'!$C$8:$N$8,0)),5),5),"")</f>
        <v>120.75139</v>
      </c>
      <c r="I79" s="163">
        <f>IFERROR(TRUNC(ROUND(INDEX('INPP base jul 2019'!$C$9:$N$233,MATCH('Factor de Ajuste'!$B79,'INPP base jul 2019'!$B$9:$B$235,0),MATCH('Factor de Ajuste'!I$10,'INPP base jul 2019'!$C$8:$N$8,0)),5),5),"")</f>
        <v>105.24993000000001</v>
      </c>
      <c r="J79" s="163">
        <f>IFERROR(TRUNC(ROUND(INDEX('INPP base jul 2019'!$C$9:$N$233,MATCH('Factor de Ajuste'!$B79,'INPP base jul 2019'!$B$9:$B$235,0),MATCH('Factor de Ajuste'!J$10,'INPP base jul 2019'!$C$8:$N$8,0)),5),5),"")</f>
        <v>108.41767</v>
      </c>
      <c r="K79" s="163">
        <f>IFERROR(TRUNC(ROUND(INDEX('INPP base jul 2019'!$C$9:$N$233,MATCH('Factor de Ajuste'!$B79,'INPP base jul 2019'!$B$9:$B$235,0),MATCH('Factor de Ajuste'!K$10,'INPP base jul 2019'!$C$8:$N$8,0)),5),5),"")</f>
        <v>108.83266</v>
      </c>
      <c r="L79" s="163">
        <f>IFERROR(TRUNC(ROUND(INDEX('INPP base jul 2019'!$C$9:$N$233,MATCH('Factor de Ajuste'!$B79,'INPP base jul 2019'!$B$9:$B$235,0),MATCH('Factor de Ajuste'!L$10,'INPP base jul 2019'!$C$8:$N$8,0)),5),5),"")</f>
        <v>106.60205000000001</v>
      </c>
      <c r="M79" s="163">
        <f>IFERROR(TRUNC(ROUND(INDEX('INPP base jul 2019'!$C$9:$N$233,MATCH('Factor de Ajuste'!$B79,'INPP base jul 2019'!$B$9:$B$235,0),MATCH('Factor de Ajuste'!M$10,'INPP base jul 2019'!$C$8:$N$8,0)),5),5),"")</f>
        <v>108.0073</v>
      </c>
      <c r="N79" s="163">
        <f>IFERROR(TRUNC(ROUND(INDEX('INPP base jul 2019'!$C$9:$N$233,MATCH('Factor de Ajuste'!$B79,'INPP base jul 2019'!$B$9:$B$235,0),MATCH('Factor de Ajuste'!N$10,'INPP base jul 2019'!$C$8:$N$8,0)),5),5),"")</f>
        <v>108.93971999999999</v>
      </c>
      <c r="O79" s="163">
        <f t="shared" si="2"/>
        <v>106.84143</v>
      </c>
      <c r="P79" s="163">
        <f t="shared" si="3"/>
        <v>1.01302</v>
      </c>
      <c r="R79" s="168"/>
      <c r="S79" s="169"/>
      <c r="T79" s="167"/>
    </row>
    <row r="80" spans="1:20" x14ac:dyDescent="0.3">
      <c r="A80" s="162"/>
      <c r="B80" s="136">
        <v>44105</v>
      </c>
      <c r="C80" s="163">
        <f>IFERROR(TRUNC(ROUND(INDEX('INPP base jul 2019'!$C$9:$N$233,MATCH('Factor de Ajuste'!$B80,'INPP base jul 2019'!$B$9:$B$235,0),MATCH('Factor de Ajuste'!C$10,'INPP base jul 2019'!$C$8:$N$8,0)),5),5),"")</f>
        <v>103.20319000000001</v>
      </c>
      <c r="D80" s="173">
        <f>IFERROR(TRUNC(ROUND(INDEX('INPP base jul 2019'!$C$9:$N$233,MATCH('Factor de Ajuste'!$B80,'INPP base jul 2019'!$B$9:$B$235,0),MATCH('Factor de Ajuste'!D$10,'INPP base jul 2019'!$C$8:$N$8,0)),5),5),"")</f>
        <v>101.58689</v>
      </c>
      <c r="E80" s="173">
        <f>IFERROR(TRUNC(ROUND(INDEX('INPP base jul 2019'!$C$9:$N$233,MATCH('Factor de Ajuste'!$B80,'INPP base jul 2019'!$B$9:$B$235,0),MATCH('Factor de Ajuste'!E$10,'INPP base jul 2019'!$C$8:$N$8,0)),5),5),"")</f>
        <v>103.82639</v>
      </c>
      <c r="F80" s="173">
        <f>IFERROR(TRUNC(ROUND(INDEX('INPP base jul 2019'!$C$9:$N$233,MATCH('Factor de Ajuste'!$B80,'INPP base jul 2019'!$B$9:$B$235,0),MATCH('Factor de Ajuste'!F$10,'INPP base jul 2019'!$C$8:$N$8,0)),5),5),"")</f>
        <v>105.17121</v>
      </c>
      <c r="G80" s="173">
        <f>IFERROR(TRUNC(ROUND(INDEX('INPP base jul 2019'!$C$9:$N$233,MATCH('Factor de Ajuste'!$B80,'INPP base jul 2019'!$B$9:$B$235,0),MATCH('Factor de Ajuste'!G$10,'INPP base jul 2019'!$C$8:$N$8,0)),5),5),"")</f>
        <v>104.06944</v>
      </c>
      <c r="H80" s="173">
        <f>IFERROR(TRUNC(ROUND(INDEX('INPP base jul 2019'!$C$9:$N$233,MATCH('Factor de Ajuste'!$B80,'INPP base jul 2019'!$B$9:$B$235,0),MATCH('Factor de Ajuste'!H$10,'INPP base jul 2019'!$C$8:$N$8,0)),5),5),"")</f>
        <v>118.85087</v>
      </c>
      <c r="I80" s="173">
        <f>IFERROR(TRUNC(ROUND(INDEX('INPP base jul 2019'!$C$9:$N$233,MATCH('Factor de Ajuste'!$B80,'INPP base jul 2019'!$B$9:$B$235,0),MATCH('Factor de Ajuste'!I$10,'INPP base jul 2019'!$C$8:$N$8,0)),5),5),"")</f>
        <v>105.45971</v>
      </c>
      <c r="J80" s="173">
        <f>IFERROR(TRUNC(ROUND(INDEX('INPP base jul 2019'!$C$9:$N$233,MATCH('Factor de Ajuste'!$B80,'INPP base jul 2019'!$B$9:$B$235,0),MATCH('Factor de Ajuste'!J$10,'INPP base jul 2019'!$C$8:$N$8,0)),5),5),"")</f>
        <v>107.91916999999999</v>
      </c>
      <c r="K80" s="173">
        <f>IFERROR(TRUNC(ROUND(INDEX('INPP base jul 2019'!$C$9:$N$233,MATCH('Factor de Ajuste'!$B80,'INPP base jul 2019'!$B$9:$B$235,0),MATCH('Factor de Ajuste'!K$10,'INPP base jul 2019'!$C$8:$N$8,0)),5),5),"")</f>
        <v>108.46451</v>
      </c>
      <c r="L80" s="173">
        <f>IFERROR(TRUNC(ROUND(INDEX('INPP base jul 2019'!$C$9:$N$233,MATCH('Factor de Ajuste'!$B80,'INPP base jul 2019'!$B$9:$B$235,0),MATCH('Factor de Ajuste'!L$10,'INPP base jul 2019'!$C$8:$N$8,0)),5),5),"")</f>
        <v>106.48560999999999</v>
      </c>
      <c r="M80" s="173">
        <f>IFERROR(TRUNC(ROUND(INDEX('INPP base jul 2019'!$C$9:$N$233,MATCH('Factor de Ajuste'!$B80,'INPP base jul 2019'!$B$9:$B$235,0),MATCH('Factor de Ajuste'!M$10,'INPP base jul 2019'!$C$8:$N$8,0)),5),5),"")</f>
        <v>107.58054</v>
      </c>
      <c r="N80" s="173">
        <f>IFERROR(TRUNC(ROUND(INDEX('INPP base jul 2019'!$C$9:$N$233,MATCH('Factor de Ajuste'!$B80,'INPP base jul 2019'!$B$9:$B$235,0),MATCH('Factor de Ajuste'!N$10,'INPP base jul 2019'!$C$8:$N$8,0)),5),5),"")</f>
        <v>109.10257</v>
      </c>
      <c r="O80" s="163">
        <f t="shared" si="2"/>
        <v>106.72512</v>
      </c>
      <c r="P80" s="163">
        <f t="shared" ref="P80" si="4">ROUND(O78/O77,5)</f>
        <v>1.0032399999999999</v>
      </c>
      <c r="R80" s="168"/>
      <c r="S80" s="169"/>
      <c r="T80" s="167"/>
    </row>
    <row r="81" spans="1:20" x14ac:dyDescent="0.3">
      <c r="A81" s="162"/>
      <c r="B81" s="136">
        <v>44136</v>
      </c>
      <c r="C81" s="163">
        <f>IFERROR(TRUNC(ROUND(INDEX('INPP base jul 2019'!$C$9:$N$233,MATCH('Factor de Ajuste'!$B81,'INPP base jul 2019'!$B$9:$B$235,0),MATCH('Factor de Ajuste'!C$10,'INPP base jul 2019'!$C$8:$N$8,0)),5),5),"")</f>
        <v>103.72995</v>
      </c>
      <c r="D81" s="173">
        <f>IFERROR(TRUNC(ROUND(INDEX('INPP base jul 2019'!$C$9:$N$233,MATCH('Factor de Ajuste'!$B81,'INPP base jul 2019'!$B$9:$B$235,0),MATCH('Factor de Ajuste'!D$10,'INPP base jul 2019'!$C$8:$N$8,0)),5),5),"")</f>
        <v>101.99421</v>
      </c>
      <c r="E81" s="173">
        <f>IFERROR(TRUNC(ROUND(INDEX('INPP base jul 2019'!$C$9:$N$233,MATCH('Factor de Ajuste'!$B81,'INPP base jul 2019'!$B$9:$B$235,0),MATCH('Factor de Ajuste'!E$10,'INPP base jul 2019'!$C$8:$N$8,0)),5),5),"")</f>
        <v>104.28471</v>
      </c>
      <c r="F81" s="173">
        <f>IFERROR(TRUNC(ROUND(INDEX('INPP base jul 2019'!$C$9:$N$233,MATCH('Factor de Ajuste'!$B81,'INPP base jul 2019'!$B$9:$B$235,0),MATCH('Factor de Ajuste'!F$10,'INPP base jul 2019'!$C$8:$N$8,0)),5),5),"")</f>
        <v>104.61208000000001</v>
      </c>
      <c r="G81" s="173">
        <f>IFERROR(TRUNC(ROUND(INDEX('INPP base jul 2019'!$C$9:$N$233,MATCH('Factor de Ajuste'!$B81,'INPP base jul 2019'!$B$9:$B$235,0),MATCH('Factor de Ajuste'!G$10,'INPP base jul 2019'!$C$8:$N$8,0)),5),5),"")</f>
        <v>103.91173999999999</v>
      </c>
      <c r="H81" s="173">
        <f>IFERROR(TRUNC(ROUND(INDEX('INPP base jul 2019'!$C$9:$N$233,MATCH('Factor de Ajuste'!$B81,'INPP base jul 2019'!$B$9:$B$235,0),MATCH('Factor de Ajuste'!H$10,'INPP base jul 2019'!$C$8:$N$8,0)),5),5),"")</f>
        <v>117.01944</v>
      </c>
      <c r="I81" s="173">
        <f>IFERROR(TRUNC(ROUND(INDEX('INPP base jul 2019'!$C$9:$N$233,MATCH('Factor de Ajuste'!$B81,'INPP base jul 2019'!$B$9:$B$235,0),MATCH('Factor de Ajuste'!I$10,'INPP base jul 2019'!$C$8:$N$8,0)),5),5),"")</f>
        <v>105.39921</v>
      </c>
      <c r="J81" s="173">
        <f>IFERROR(TRUNC(ROUND(INDEX('INPP base jul 2019'!$C$9:$N$233,MATCH('Factor de Ajuste'!$B81,'INPP base jul 2019'!$B$9:$B$235,0),MATCH('Factor de Ajuste'!J$10,'INPP base jul 2019'!$C$8:$N$8,0)),5),5),"")</f>
        <v>105.17131999999999</v>
      </c>
      <c r="K81" s="173">
        <f>IFERROR(TRUNC(ROUND(INDEX('INPP base jul 2019'!$C$9:$N$233,MATCH('Factor de Ajuste'!$B81,'INPP base jul 2019'!$B$9:$B$235,0),MATCH('Factor de Ajuste'!K$10,'INPP base jul 2019'!$C$8:$N$8,0)),5),5),"")</f>
        <v>105.75272</v>
      </c>
      <c r="L81" s="173">
        <f>IFERROR(TRUNC(ROUND(INDEX('INPP base jul 2019'!$C$9:$N$233,MATCH('Factor de Ajuste'!$B81,'INPP base jul 2019'!$B$9:$B$235,0),MATCH('Factor de Ajuste'!L$10,'INPP base jul 2019'!$C$8:$N$8,0)),5),5),"")</f>
        <v>105.51394999999999</v>
      </c>
      <c r="M81" s="173">
        <f>IFERROR(TRUNC(ROUND(INDEX('INPP base jul 2019'!$C$9:$N$233,MATCH('Factor de Ajuste'!$B81,'INPP base jul 2019'!$B$9:$B$235,0),MATCH('Factor de Ajuste'!M$10,'INPP base jul 2019'!$C$8:$N$8,0)),5),5),"")</f>
        <v>106.3424</v>
      </c>
      <c r="N81" s="173">
        <f>IFERROR(TRUNC(ROUND(INDEX('INPP base jul 2019'!$C$9:$N$233,MATCH('Factor de Ajuste'!$B81,'INPP base jul 2019'!$B$9:$B$235,0),MATCH('Factor de Ajuste'!N$10,'INPP base jul 2019'!$C$8:$N$8,0)),5),5),"")</f>
        <v>107.67957</v>
      </c>
      <c r="O81" s="163">
        <f t="shared" si="2"/>
        <v>105.92271</v>
      </c>
      <c r="P81" s="163">
        <f t="shared" ref="P81:P82" si="5">ROUND(O79/O78,5)</f>
        <v>0.99285000000000001</v>
      </c>
      <c r="R81" s="168"/>
      <c r="S81" s="169"/>
      <c r="T81" s="167"/>
    </row>
    <row r="82" spans="1:20" x14ac:dyDescent="0.3">
      <c r="A82" s="162"/>
      <c r="B82" s="136">
        <v>44166</v>
      </c>
      <c r="C82" s="163">
        <f>IFERROR(TRUNC(ROUND(INDEX('INPP base jul 2019'!$C$9:$N$233,MATCH('Factor de Ajuste'!$B82,'INPP base jul 2019'!$B$9:$B$235,0),MATCH('Factor de Ajuste'!C$10,'INPP base jul 2019'!$C$8:$N$8,0)),5),5),"")</f>
        <v>104.06299</v>
      </c>
      <c r="D82" s="173">
        <f>IFERROR(TRUNC(ROUND(INDEX('INPP base jul 2019'!$C$9:$N$233,MATCH('Factor de Ajuste'!$B82,'INPP base jul 2019'!$B$9:$B$235,0),MATCH('Factor de Ajuste'!D$10,'INPP base jul 2019'!$C$8:$N$8,0)),5),5),"")</f>
        <v>101.46831</v>
      </c>
      <c r="E82" s="173">
        <f>IFERROR(TRUNC(ROUND(INDEX('INPP base jul 2019'!$C$9:$N$233,MATCH('Factor de Ajuste'!$B82,'INPP base jul 2019'!$B$9:$B$235,0),MATCH('Factor de Ajuste'!E$10,'INPP base jul 2019'!$C$8:$N$8,0)),5),5),"")</f>
        <v>104.05549000000001</v>
      </c>
      <c r="F82" s="173">
        <f>IFERROR(TRUNC(ROUND(INDEX('INPP base jul 2019'!$C$9:$N$233,MATCH('Factor de Ajuste'!$B82,'INPP base jul 2019'!$B$9:$B$235,0),MATCH('Factor de Ajuste'!F$10,'INPP base jul 2019'!$C$8:$N$8,0)),5),5),"")</f>
        <v>104.17999</v>
      </c>
      <c r="G82" s="173">
        <f>IFERROR(TRUNC(ROUND(INDEX('INPP base jul 2019'!$C$9:$N$233,MATCH('Factor de Ajuste'!$B82,'INPP base jul 2019'!$B$9:$B$235,0),MATCH('Factor de Ajuste'!G$10,'INPP base jul 2019'!$C$8:$N$8,0)),5),5),"")</f>
        <v>104.12298</v>
      </c>
      <c r="H82" s="173">
        <f>IFERROR(TRUNC(ROUND(INDEX('INPP base jul 2019'!$C$9:$N$233,MATCH('Factor de Ajuste'!$B82,'INPP base jul 2019'!$B$9:$B$235,0),MATCH('Factor de Ajuste'!H$10,'INPP base jul 2019'!$C$8:$N$8,0)),5),5),"")</f>
        <v>116.87706</v>
      </c>
      <c r="I82" s="173">
        <f>IFERROR(TRUNC(ROUND(INDEX('INPP base jul 2019'!$C$9:$N$233,MATCH('Factor de Ajuste'!$B82,'INPP base jul 2019'!$B$9:$B$235,0),MATCH('Factor de Ajuste'!I$10,'INPP base jul 2019'!$C$8:$N$8,0)),5),5),"")</f>
        <v>105.294</v>
      </c>
      <c r="J82" s="173">
        <f>IFERROR(TRUNC(ROUND(INDEX('INPP base jul 2019'!$C$9:$N$233,MATCH('Factor de Ajuste'!$B82,'INPP base jul 2019'!$B$9:$B$235,0),MATCH('Factor de Ajuste'!J$10,'INPP base jul 2019'!$C$8:$N$8,0)),5),5),"")</f>
        <v>103.57414</v>
      </c>
      <c r="K82" s="173">
        <f>IFERROR(TRUNC(ROUND(INDEX('INPP base jul 2019'!$C$9:$N$233,MATCH('Factor de Ajuste'!$B82,'INPP base jul 2019'!$B$9:$B$235,0),MATCH('Factor de Ajuste'!K$10,'INPP base jul 2019'!$C$8:$N$8,0)),5),5),"")</f>
        <v>103.74424</v>
      </c>
      <c r="L82" s="173">
        <f>IFERROR(TRUNC(ROUND(INDEX('INPP base jul 2019'!$C$9:$N$233,MATCH('Factor de Ajuste'!$B82,'INPP base jul 2019'!$B$9:$B$235,0),MATCH('Factor de Ajuste'!L$10,'INPP base jul 2019'!$C$8:$N$8,0)),5),5),"")</f>
        <v>104.75574</v>
      </c>
      <c r="M82" s="173">
        <f>IFERROR(TRUNC(ROUND(INDEX('INPP base jul 2019'!$C$9:$N$233,MATCH('Factor de Ajuste'!$B82,'INPP base jul 2019'!$B$9:$B$235,0),MATCH('Factor de Ajuste'!M$10,'INPP base jul 2019'!$C$8:$N$8,0)),5),5),"")</f>
        <v>105.47307000000001</v>
      </c>
      <c r="N82" s="173">
        <f>IFERROR(TRUNC(ROUND(INDEX('INPP base jul 2019'!$C$9:$N$233,MATCH('Factor de Ajuste'!$B82,'INPP base jul 2019'!$B$9:$B$235,0),MATCH('Factor de Ajuste'!N$10,'INPP base jul 2019'!$C$8:$N$8,0)),5),5),"")</f>
        <v>106.76804</v>
      </c>
      <c r="O82" s="163">
        <f t="shared" si="2"/>
        <v>105.37848</v>
      </c>
      <c r="P82" s="163">
        <f t="shared" si="5"/>
        <v>0.99890999999999996</v>
      </c>
      <c r="R82" s="168"/>
      <c r="S82" s="169"/>
      <c r="T82" s="167"/>
    </row>
    <row r="83" spans="1:20" x14ac:dyDescent="0.3">
      <c r="A83" s="162"/>
      <c r="B83" s="136">
        <v>44197</v>
      </c>
      <c r="C83" s="163">
        <f>IFERROR(TRUNC(ROUND(INDEX('INPP base jul 2019'!$C$9:$N$233,MATCH('Factor de Ajuste'!$B83,'INPP base jul 2019'!$B$9:$B$235,0),MATCH('Factor de Ajuste'!C$10,'INPP base jul 2019'!$C$8:$N$8,0)),5),5),"")</f>
        <v>107.31872</v>
      </c>
      <c r="D83" s="173">
        <f>IFERROR(TRUNC(ROUND(INDEX('INPP base jul 2019'!$C$9:$N$233,MATCH('Factor de Ajuste'!$B83,'INPP base jul 2019'!$B$9:$B$235,0),MATCH('Factor de Ajuste'!D$10,'INPP base jul 2019'!$C$8:$N$8,0)),5),5),"")</f>
        <v>101.04792</v>
      </c>
      <c r="E83" s="173">
        <f>IFERROR(TRUNC(ROUND(INDEX('INPP base jul 2019'!$C$9:$N$233,MATCH('Factor de Ajuste'!$B83,'INPP base jul 2019'!$B$9:$B$235,0),MATCH('Factor de Ajuste'!E$10,'INPP base jul 2019'!$C$8:$N$8,0)),5),5),"")</f>
        <v>105.38079999999999</v>
      </c>
      <c r="F83" s="173">
        <f>IFERROR(TRUNC(ROUND(INDEX('INPP base jul 2019'!$C$9:$N$233,MATCH('Factor de Ajuste'!$B83,'INPP base jul 2019'!$B$9:$B$235,0),MATCH('Factor de Ajuste'!F$10,'INPP base jul 2019'!$C$8:$N$8,0)),5),5),"")</f>
        <v>104.34553</v>
      </c>
      <c r="G83" s="173">
        <f>IFERROR(TRUNC(ROUND(INDEX('INPP base jul 2019'!$C$9:$N$233,MATCH('Factor de Ajuste'!$B83,'INPP base jul 2019'!$B$9:$B$235,0),MATCH('Factor de Ajuste'!G$10,'INPP base jul 2019'!$C$8:$N$8,0)),5),5),"")</f>
        <v>105.01887000000001</v>
      </c>
      <c r="H83" s="173">
        <f>IFERROR(TRUNC(ROUND(INDEX('INPP base jul 2019'!$C$9:$N$233,MATCH('Factor de Ajuste'!$B83,'INPP base jul 2019'!$B$9:$B$235,0),MATCH('Factor de Ajuste'!H$10,'INPP base jul 2019'!$C$8:$N$8,0)),5),5),"")</f>
        <v>118.85299999999999</v>
      </c>
      <c r="I83" s="173">
        <f>IFERROR(TRUNC(ROUND(INDEX('INPP base jul 2019'!$C$9:$N$233,MATCH('Factor de Ajuste'!$B83,'INPP base jul 2019'!$B$9:$B$235,0),MATCH('Factor de Ajuste'!I$10,'INPP base jul 2019'!$C$8:$N$8,0)),5),5),"")</f>
        <v>107.50697</v>
      </c>
      <c r="J83" s="173">
        <f>IFERROR(TRUNC(ROUND(INDEX('INPP base jul 2019'!$C$9:$N$233,MATCH('Factor de Ajuste'!$B83,'INPP base jul 2019'!$B$9:$B$235,0),MATCH('Factor de Ajuste'!J$10,'INPP base jul 2019'!$C$8:$N$8,0)),5),5),"")</f>
        <v>102.93053</v>
      </c>
      <c r="K83" s="173">
        <f>IFERROR(TRUNC(ROUND(INDEX('INPP base jul 2019'!$C$9:$N$233,MATCH('Factor de Ajuste'!$B83,'INPP base jul 2019'!$B$9:$B$235,0),MATCH('Factor de Ajuste'!K$10,'INPP base jul 2019'!$C$8:$N$8,0)),5),5),"")</f>
        <v>104.04628</v>
      </c>
      <c r="L83" s="173">
        <f>IFERROR(TRUNC(ROUND(INDEX('INPP base jul 2019'!$C$9:$N$233,MATCH('Factor de Ajuste'!$B83,'INPP base jul 2019'!$B$9:$B$235,0),MATCH('Factor de Ajuste'!L$10,'INPP base jul 2019'!$C$8:$N$8,0)),5),5),"")</f>
        <v>105.11364</v>
      </c>
      <c r="M83" s="173">
        <f>IFERROR(TRUNC(ROUND(INDEX('INPP base jul 2019'!$C$9:$N$233,MATCH('Factor de Ajuste'!$B83,'INPP base jul 2019'!$B$9:$B$235,0),MATCH('Factor de Ajuste'!M$10,'INPP base jul 2019'!$C$8:$N$8,0)),5),5),"")</f>
        <v>105.75629000000001</v>
      </c>
      <c r="N83" s="173">
        <f>IFERROR(TRUNC(ROUND(INDEX('INPP base jul 2019'!$C$9:$N$233,MATCH('Factor de Ajuste'!$B83,'INPP base jul 2019'!$B$9:$B$235,0),MATCH('Factor de Ajuste'!N$10,'INPP base jul 2019'!$C$8:$N$8,0)),5),5),"")</f>
        <v>107.2093</v>
      </c>
      <c r="O83" s="163">
        <f t="shared" si="2"/>
        <v>106.60361</v>
      </c>
      <c r="P83" s="163">
        <f t="shared" ref="P83" si="6">ROUND(O81/O80,5)</f>
        <v>0.99248000000000003</v>
      </c>
      <c r="R83" s="168"/>
      <c r="S83" s="169"/>
      <c r="T83" s="167"/>
    </row>
    <row r="84" spans="1:20" x14ac:dyDescent="0.3">
      <c r="A84" s="162"/>
      <c r="B84" s="136">
        <v>44228</v>
      </c>
      <c r="C84" s="163">
        <f>IFERROR(TRUNC(ROUND(INDEX('INPP base jul 2019'!$C$9:$N$233,MATCH('Factor de Ajuste'!$B84,'INPP base jul 2019'!$B$9:$B$235,0),MATCH('Factor de Ajuste'!C$10,'INPP base jul 2019'!$C$8:$N$8,0)),5),5),"")</f>
        <v>109.42908</v>
      </c>
      <c r="D84" s="173">
        <f>IFERROR(TRUNC(ROUND(INDEX('INPP base jul 2019'!$C$9:$N$233,MATCH('Factor de Ajuste'!$B84,'INPP base jul 2019'!$B$9:$B$235,0),MATCH('Factor de Ajuste'!D$10,'INPP base jul 2019'!$C$8:$N$8,0)),5),5),"")</f>
        <v>102.02760000000001</v>
      </c>
      <c r="E84" s="173">
        <f>IFERROR(TRUNC(ROUND(INDEX('INPP base jul 2019'!$C$9:$N$233,MATCH('Factor de Ajuste'!$B84,'INPP base jul 2019'!$B$9:$B$235,0),MATCH('Factor de Ajuste'!E$10,'INPP base jul 2019'!$C$8:$N$8,0)),5),5),"")</f>
        <v>107.34887000000001</v>
      </c>
      <c r="F84" s="173">
        <f>IFERROR(TRUNC(ROUND(INDEX('INPP base jul 2019'!$C$9:$N$233,MATCH('Factor de Ajuste'!$B84,'INPP base jul 2019'!$B$9:$B$235,0),MATCH('Factor de Ajuste'!F$10,'INPP base jul 2019'!$C$8:$N$8,0)),5),5),"")</f>
        <v>105.48029</v>
      </c>
      <c r="G84" s="173">
        <f>IFERROR(TRUNC(ROUND(INDEX('INPP base jul 2019'!$C$9:$N$233,MATCH('Factor de Ajuste'!$B84,'INPP base jul 2019'!$B$9:$B$235,0),MATCH('Factor de Ajuste'!G$10,'INPP base jul 2019'!$C$8:$N$8,0)),5),5),"")</f>
        <v>105.89778</v>
      </c>
      <c r="H84" s="173">
        <f>IFERROR(TRUNC(ROUND(INDEX('INPP base jul 2019'!$C$9:$N$233,MATCH('Factor de Ajuste'!$B84,'INPP base jul 2019'!$B$9:$B$235,0),MATCH('Factor de Ajuste'!H$10,'INPP base jul 2019'!$C$8:$N$8,0)),5),5),"")</f>
        <v>124.1221</v>
      </c>
      <c r="I84" s="173">
        <f>IFERROR(TRUNC(ROUND(INDEX('INPP base jul 2019'!$C$9:$N$233,MATCH('Factor de Ajuste'!$B84,'INPP base jul 2019'!$B$9:$B$235,0),MATCH('Factor de Ajuste'!I$10,'INPP base jul 2019'!$C$8:$N$8,0)),5),5),"")</f>
        <v>110.2655</v>
      </c>
      <c r="J84" s="173">
        <f>IFERROR(TRUNC(ROUND(INDEX('INPP base jul 2019'!$C$9:$N$233,MATCH('Factor de Ajuste'!$B84,'INPP base jul 2019'!$B$9:$B$235,0),MATCH('Factor de Ajuste'!J$10,'INPP base jul 2019'!$C$8:$N$8,0)),5),5),"")</f>
        <v>103.59116</v>
      </c>
      <c r="K84" s="173">
        <f>IFERROR(TRUNC(ROUND(INDEX('INPP base jul 2019'!$C$9:$N$233,MATCH('Factor de Ajuste'!$B84,'INPP base jul 2019'!$B$9:$B$235,0),MATCH('Factor de Ajuste'!K$10,'INPP base jul 2019'!$C$8:$N$8,0)),5),5),"")</f>
        <v>105.27388000000001</v>
      </c>
      <c r="L84" s="173">
        <f>IFERROR(TRUNC(ROUND(INDEX('INPP base jul 2019'!$C$9:$N$233,MATCH('Factor de Ajuste'!$B84,'INPP base jul 2019'!$B$9:$B$235,0),MATCH('Factor de Ajuste'!L$10,'INPP base jul 2019'!$C$8:$N$8,0)),5),5),"")</f>
        <v>105.94297</v>
      </c>
      <c r="M84" s="173">
        <f>IFERROR(TRUNC(ROUND(INDEX('INPP base jul 2019'!$C$9:$N$233,MATCH('Factor de Ajuste'!$B84,'INPP base jul 2019'!$B$9:$B$235,0),MATCH('Factor de Ajuste'!M$10,'INPP base jul 2019'!$C$8:$N$8,0)),5),5),"")</f>
        <v>106.54338</v>
      </c>
      <c r="N84" s="173">
        <f>IFERROR(TRUNC(ROUND(INDEX('INPP base jul 2019'!$C$9:$N$233,MATCH('Factor de Ajuste'!$B84,'INPP base jul 2019'!$B$9:$B$235,0),MATCH('Factor de Ajuste'!N$10,'INPP base jul 2019'!$C$8:$N$8,0)),5),5),"")</f>
        <v>108.23254</v>
      </c>
      <c r="O84" s="163">
        <f t="shared" si="2"/>
        <v>108.21744</v>
      </c>
      <c r="P84" s="163">
        <f t="shared" ref="P84:P85" si="7">ROUND(O82/O81,5)</f>
        <v>0.99485999999999997</v>
      </c>
      <c r="R84" s="168"/>
      <c r="S84" s="169"/>
      <c r="T84" s="167"/>
    </row>
    <row r="85" spans="1:20" x14ac:dyDescent="0.3">
      <c r="A85" s="162"/>
      <c r="B85" s="136">
        <v>44256</v>
      </c>
      <c r="C85" s="163">
        <f>IFERROR(TRUNC(ROUND(INDEX('INPP base jul 2019'!$C$9:$N$233,MATCH('Factor de Ajuste'!$B85,'INPP base jul 2019'!$B$9:$B$235,0),MATCH('Factor de Ajuste'!C$10,'INPP base jul 2019'!$C$8:$N$8,0)),5),5),"")</f>
        <v>110.94670000000001</v>
      </c>
      <c r="D85" s="173">
        <f>IFERROR(TRUNC(ROUND(INDEX('INPP base jul 2019'!$C$9:$N$233,MATCH('Factor de Ajuste'!$B85,'INPP base jul 2019'!$B$9:$B$235,0),MATCH('Factor de Ajuste'!D$10,'INPP base jul 2019'!$C$8:$N$8,0)),5),5),"")</f>
        <v>103.60165000000001</v>
      </c>
      <c r="E85" s="173">
        <f>IFERROR(TRUNC(ROUND(INDEX('INPP base jul 2019'!$C$9:$N$233,MATCH('Factor de Ajuste'!$B85,'INPP base jul 2019'!$B$9:$B$235,0),MATCH('Factor de Ajuste'!E$10,'INPP base jul 2019'!$C$8:$N$8,0)),5),5),"")</f>
        <v>110.05896</v>
      </c>
      <c r="F85" s="173">
        <f>IFERROR(TRUNC(ROUND(INDEX('INPP base jul 2019'!$C$9:$N$233,MATCH('Factor de Ajuste'!$B85,'INPP base jul 2019'!$B$9:$B$235,0),MATCH('Factor de Ajuste'!F$10,'INPP base jul 2019'!$C$8:$N$8,0)),5),5),"")</f>
        <v>106.88467</v>
      </c>
      <c r="G85" s="173">
        <f>IFERROR(TRUNC(ROUND(INDEX('INPP base jul 2019'!$C$9:$N$233,MATCH('Factor de Ajuste'!$B85,'INPP base jul 2019'!$B$9:$B$235,0),MATCH('Factor de Ajuste'!G$10,'INPP base jul 2019'!$C$8:$N$8,0)),5),5),"")</f>
        <v>106.53968999999999</v>
      </c>
      <c r="H85" s="173">
        <f>IFERROR(TRUNC(ROUND(INDEX('INPP base jul 2019'!$C$9:$N$233,MATCH('Factor de Ajuste'!$B85,'INPP base jul 2019'!$B$9:$B$235,0),MATCH('Factor de Ajuste'!H$10,'INPP base jul 2019'!$C$8:$N$8,0)),5),5),"")</f>
        <v>125.14087000000001</v>
      </c>
      <c r="I85" s="173">
        <f>IFERROR(TRUNC(ROUND(INDEX('INPP base jul 2019'!$C$9:$N$233,MATCH('Factor de Ajuste'!$B85,'INPP base jul 2019'!$B$9:$B$235,0),MATCH('Factor de Ajuste'!I$10,'INPP base jul 2019'!$C$8:$N$8,0)),5),5),"")</f>
        <v>112.16558000000001</v>
      </c>
      <c r="J85" s="173">
        <f>IFERROR(TRUNC(ROUND(INDEX('INPP base jul 2019'!$C$9:$N$233,MATCH('Factor de Ajuste'!$B85,'INPP base jul 2019'!$B$9:$B$235,0),MATCH('Factor de Ajuste'!J$10,'INPP base jul 2019'!$C$8:$N$8,0)),5),5),"")</f>
        <v>105.96504</v>
      </c>
      <c r="K85" s="173">
        <f>IFERROR(TRUNC(ROUND(INDEX('INPP base jul 2019'!$C$9:$N$233,MATCH('Factor de Ajuste'!$B85,'INPP base jul 2019'!$B$9:$B$235,0),MATCH('Factor de Ajuste'!K$10,'INPP base jul 2019'!$C$8:$N$8,0)),5),5),"")</f>
        <v>107.25425</v>
      </c>
      <c r="L85" s="173">
        <f>IFERROR(TRUNC(ROUND(INDEX('INPP base jul 2019'!$C$9:$N$233,MATCH('Factor de Ajuste'!$B85,'INPP base jul 2019'!$B$9:$B$235,0),MATCH('Factor de Ajuste'!L$10,'INPP base jul 2019'!$C$8:$N$8,0)),5),5),"")</f>
        <v>107.24476</v>
      </c>
      <c r="M85" s="173">
        <f>IFERROR(TRUNC(ROUND(INDEX('INPP base jul 2019'!$C$9:$N$233,MATCH('Factor de Ajuste'!$B85,'INPP base jul 2019'!$B$9:$B$235,0),MATCH('Factor de Ajuste'!M$10,'INPP base jul 2019'!$C$8:$N$8,0)),5),5),"")</f>
        <v>108.00266000000001</v>
      </c>
      <c r="N85" s="173">
        <f>IFERROR(TRUNC(ROUND(INDEX('INPP base jul 2019'!$C$9:$N$233,MATCH('Factor de Ajuste'!$B85,'INPP base jul 2019'!$B$9:$B$235,0),MATCH('Factor de Ajuste'!N$10,'INPP base jul 2019'!$C$8:$N$8,0)),5),5),"")</f>
        <v>109.72580000000001</v>
      </c>
      <c r="O85" s="163">
        <f t="shared" si="2"/>
        <v>109.83197</v>
      </c>
      <c r="P85" s="163">
        <f t="shared" si="7"/>
        <v>1.01163</v>
      </c>
      <c r="R85" s="168"/>
      <c r="S85" s="169"/>
      <c r="T85" s="167"/>
    </row>
    <row r="86" spans="1:20" x14ac:dyDescent="0.3">
      <c r="A86" s="162"/>
      <c r="B86" s="136">
        <v>44287</v>
      </c>
      <c r="C86" s="163">
        <f>IFERROR(TRUNC(ROUND(INDEX('INPP base jul 2019'!$C$9:$N$233,MATCH('Factor de Ajuste'!$B86,'INPP base jul 2019'!$B$9:$B$235,0),MATCH('Factor de Ajuste'!C$10,'INPP base jul 2019'!$C$8:$N$8,0)),5),5),"")</f>
        <v>112.48805</v>
      </c>
      <c r="D86" s="173">
        <f>IFERROR(TRUNC(ROUND(INDEX('INPP base jul 2019'!$C$9:$N$233,MATCH('Factor de Ajuste'!$B86,'INPP base jul 2019'!$B$9:$B$235,0),MATCH('Factor de Ajuste'!D$10,'INPP base jul 2019'!$C$8:$N$8,0)),5),5),"")</f>
        <v>103.75053</v>
      </c>
      <c r="E86" s="173">
        <f>IFERROR(TRUNC(ROUND(INDEX('INPP base jul 2019'!$C$9:$N$233,MATCH('Factor de Ajuste'!$B86,'INPP base jul 2019'!$B$9:$B$235,0),MATCH('Factor de Ajuste'!E$10,'INPP base jul 2019'!$C$8:$N$8,0)),5),5),"")</f>
        <v>112.29713</v>
      </c>
      <c r="F86" s="173">
        <f>IFERROR(TRUNC(ROUND(INDEX('INPP base jul 2019'!$C$9:$N$233,MATCH('Factor de Ajuste'!$B86,'INPP base jul 2019'!$B$9:$B$235,0),MATCH('Factor de Ajuste'!F$10,'INPP base jul 2019'!$C$8:$N$8,0)),5),5),"")</f>
        <v>106.69557</v>
      </c>
      <c r="G86" s="173">
        <f>IFERROR(TRUNC(ROUND(INDEX('INPP base jul 2019'!$C$9:$N$233,MATCH('Factor de Ajuste'!$B86,'INPP base jul 2019'!$B$9:$B$235,0),MATCH('Factor de Ajuste'!G$10,'INPP base jul 2019'!$C$8:$N$8,0)),5),5),"")</f>
        <v>106.72601</v>
      </c>
      <c r="H86" s="173">
        <f>IFERROR(TRUNC(ROUND(INDEX('INPP base jul 2019'!$C$9:$N$233,MATCH('Factor de Ajuste'!$B86,'INPP base jul 2019'!$B$9:$B$235,0),MATCH('Factor de Ajuste'!H$10,'INPP base jul 2019'!$C$8:$N$8,0)),5),5),"")</f>
        <v>129.35741999999999</v>
      </c>
      <c r="I86" s="173">
        <f>IFERROR(TRUNC(ROUND(INDEX('INPP base jul 2019'!$C$9:$N$233,MATCH('Factor de Ajuste'!$B86,'INPP base jul 2019'!$B$9:$B$235,0),MATCH('Factor de Ajuste'!I$10,'INPP base jul 2019'!$C$8:$N$8,0)),5),5),"")</f>
        <v>113.28921</v>
      </c>
      <c r="J86" s="173">
        <f>IFERROR(TRUNC(ROUND(INDEX('INPP base jul 2019'!$C$9:$N$233,MATCH('Factor de Ajuste'!$B86,'INPP base jul 2019'!$B$9:$B$235,0),MATCH('Factor de Ajuste'!J$10,'INPP base jul 2019'!$C$8:$N$8,0)),5),5),"")</f>
        <v>104.33051</v>
      </c>
      <c r="K86" s="173">
        <f>IFERROR(TRUNC(ROUND(INDEX('INPP base jul 2019'!$C$9:$N$233,MATCH('Factor de Ajuste'!$B86,'INPP base jul 2019'!$B$9:$B$235,0),MATCH('Factor de Ajuste'!K$10,'INPP base jul 2019'!$C$8:$N$8,0)),5),5),"")</f>
        <v>105.33349</v>
      </c>
      <c r="L86" s="173">
        <f>IFERROR(TRUNC(ROUND(INDEX('INPP base jul 2019'!$C$9:$N$233,MATCH('Factor de Ajuste'!$B86,'INPP base jul 2019'!$B$9:$B$235,0),MATCH('Factor de Ajuste'!L$10,'INPP base jul 2019'!$C$8:$N$8,0)),5),5),"")</f>
        <v>106.6204</v>
      </c>
      <c r="M86" s="173">
        <f>IFERROR(TRUNC(ROUND(INDEX('INPP base jul 2019'!$C$9:$N$233,MATCH('Factor de Ajuste'!$B86,'INPP base jul 2019'!$B$9:$B$235,0),MATCH('Factor de Ajuste'!M$10,'INPP base jul 2019'!$C$8:$N$8,0)),5),5),"")</f>
        <v>107.16981</v>
      </c>
      <c r="N86" s="173">
        <f>IFERROR(TRUNC(ROUND(INDEX('INPP base jul 2019'!$C$9:$N$233,MATCH('Factor de Ajuste'!$B86,'INPP base jul 2019'!$B$9:$B$235,0),MATCH('Factor de Ajuste'!N$10,'INPP base jul 2019'!$C$8:$N$8,0)),5),5),"")</f>
        <v>108.87562</v>
      </c>
      <c r="O86" s="163">
        <f t="shared" si="2"/>
        <v>110.12849</v>
      </c>
      <c r="P86" s="163">
        <f t="shared" ref="P86" si="8">ROUND(O84/O83,5)</f>
        <v>1.0151399999999999</v>
      </c>
      <c r="R86" s="168"/>
      <c r="S86" s="169"/>
      <c r="T86" s="167"/>
    </row>
    <row r="87" spans="1:20" x14ac:dyDescent="0.3">
      <c r="A87" s="162"/>
      <c r="B87" s="136">
        <v>44317</v>
      </c>
      <c r="C87" s="163">
        <f>IFERROR(TRUNC(ROUND(INDEX('INPP base jul 2019'!$C$9:$N$233,MATCH('Factor de Ajuste'!$B87,'INPP base jul 2019'!$B$9:$B$235,0),MATCH('Factor de Ajuste'!C$10,'INPP base jul 2019'!$C$8:$N$8,0)),5),5),"")</f>
        <v>113.91768</v>
      </c>
      <c r="D87" s="173">
        <f>IFERROR(TRUNC(ROUND(INDEX('INPP base jul 2019'!$C$9:$N$233,MATCH('Factor de Ajuste'!$B87,'INPP base jul 2019'!$B$9:$B$235,0),MATCH('Factor de Ajuste'!D$10,'INPP base jul 2019'!$C$8:$N$8,0)),5),5),"")</f>
        <v>105.22637</v>
      </c>
      <c r="E87" s="173">
        <f>IFERROR(TRUNC(ROUND(INDEX('INPP base jul 2019'!$C$9:$N$233,MATCH('Factor de Ajuste'!$B87,'INPP base jul 2019'!$B$9:$B$235,0),MATCH('Factor de Ajuste'!E$10,'INPP base jul 2019'!$C$8:$N$8,0)),5),5),"")</f>
        <v>113.08023</v>
      </c>
      <c r="F87" s="173">
        <f>IFERROR(TRUNC(ROUND(INDEX('INPP base jul 2019'!$C$9:$N$233,MATCH('Factor de Ajuste'!$B87,'INPP base jul 2019'!$B$9:$B$235,0),MATCH('Factor de Ajuste'!F$10,'INPP base jul 2019'!$C$8:$N$8,0)),5),5),"")</f>
        <v>107.50346</v>
      </c>
      <c r="G87" s="173">
        <f>IFERROR(TRUNC(ROUND(INDEX('INPP base jul 2019'!$C$9:$N$233,MATCH('Factor de Ajuste'!$B87,'INPP base jul 2019'!$B$9:$B$235,0),MATCH('Factor de Ajuste'!G$10,'INPP base jul 2019'!$C$8:$N$8,0)),5),5),"")</f>
        <v>107.13144</v>
      </c>
      <c r="H87" s="173">
        <f>IFERROR(TRUNC(ROUND(INDEX('INPP base jul 2019'!$C$9:$N$233,MATCH('Factor de Ajuste'!$B87,'INPP base jul 2019'!$B$9:$B$235,0),MATCH('Factor de Ajuste'!H$10,'INPP base jul 2019'!$C$8:$N$8,0)),5),5),"")</f>
        <v>134.30289999999999</v>
      </c>
      <c r="I87" s="173">
        <f>IFERROR(TRUNC(ROUND(INDEX('INPP base jul 2019'!$C$9:$N$233,MATCH('Factor de Ajuste'!$B87,'INPP base jul 2019'!$B$9:$B$235,0),MATCH('Factor de Ajuste'!I$10,'INPP base jul 2019'!$C$8:$N$8,0)),5),5),"")</f>
        <v>114.86588</v>
      </c>
      <c r="J87" s="173">
        <f>IFERROR(TRUNC(ROUND(INDEX('INPP base jul 2019'!$C$9:$N$233,MATCH('Factor de Ajuste'!$B87,'INPP base jul 2019'!$B$9:$B$235,0),MATCH('Factor de Ajuste'!J$10,'INPP base jul 2019'!$C$8:$N$8,0)),5),5),"")</f>
        <v>103.99343</v>
      </c>
      <c r="K87" s="173">
        <f>IFERROR(TRUNC(ROUND(INDEX('INPP base jul 2019'!$C$9:$N$233,MATCH('Factor de Ajuste'!$B87,'INPP base jul 2019'!$B$9:$B$235,0),MATCH('Factor de Ajuste'!K$10,'INPP base jul 2019'!$C$8:$N$8,0)),5),5),"")</f>
        <v>104.8785</v>
      </c>
      <c r="L87" s="173">
        <f>IFERROR(TRUNC(ROUND(INDEX('INPP base jul 2019'!$C$9:$N$233,MATCH('Factor de Ajuste'!$B87,'INPP base jul 2019'!$B$9:$B$235,0),MATCH('Factor de Ajuste'!L$10,'INPP base jul 2019'!$C$8:$N$8,0)),5),5),"")</f>
        <v>108.06619000000001</v>
      </c>
      <c r="M87" s="173">
        <f>IFERROR(TRUNC(ROUND(INDEX('INPP base jul 2019'!$C$9:$N$233,MATCH('Factor de Ajuste'!$B87,'INPP base jul 2019'!$B$9:$B$235,0),MATCH('Factor de Ajuste'!M$10,'INPP base jul 2019'!$C$8:$N$8,0)),5),5),"")</f>
        <v>107.15076000000001</v>
      </c>
      <c r="N87" s="173">
        <f>IFERROR(TRUNC(ROUND(INDEX('INPP base jul 2019'!$C$9:$N$233,MATCH('Factor de Ajuste'!$B87,'INPP base jul 2019'!$B$9:$B$235,0),MATCH('Factor de Ajuste'!N$10,'INPP base jul 2019'!$C$8:$N$8,0)),5),5),"")</f>
        <v>108.90434999999999</v>
      </c>
      <c r="O87" s="163">
        <f t="shared" si="2"/>
        <v>110.97152</v>
      </c>
      <c r="P87" s="163">
        <f t="shared" ref="P87" si="9">ROUND(O85/O84,5)</f>
        <v>1.01492</v>
      </c>
      <c r="R87" s="168"/>
      <c r="S87" s="169"/>
      <c r="T87" s="167"/>
    </row>
    <row r="88" spans="1:20" x14ac:dyDescent="0.3">
      <c r="A88" s="162"/>
      <c r="B88" s="136">
        <v>44348</v>
      </c>
      <c r="C88" s="163">
        <f>IFERROR(TRUNC(ROUND(INDEX('INPP base jul 2019'!$C$9:$N$233,MATCH('Factor de Ajuste'!$B88,'INPP base jul 2019'!$B$9:$B$235,0),MATCH('Factor de Ajuste'!C$10,'INPP base jul 2019'!$C$8:$N$8,0)),5),5),"")</f>
        <v>115.59482</v>
      </c>
      <c r="D88" s="173">
        <f>IFERROR(TRUNC(ROUND(INDEX('INPP base jul 2019'!$C$9:$N$233,MATCH('Factor de Ajuste'!$B88,'INPP base jul 2019'!$B$9:$B$235,0),MATCH('Factor de Ajuste'!D$10,'INPP base jul 2019'!$C$8:$N$8,0)),5),5),"")</f>
        <v>105.41565</v>
      </c>
      <c r="E88" s="173">
        <f>IFERROR(TRUNC(ROUND(INDEX('INPP base jul 2019'!$C$9:$N$233,MATCH('Factor de Ajuste'!$B88,'INPP base jul 2019'!$B$9:$B$235,0),MATCH('Factor de Ajuste'!E$10,'INPP base jul 2019'!$C$8:$N$8,0)),5),5),"")</f>
        <v>112.21583</v>
      </c>
      <c r="F88" s="173">
        <f>IFERROR(TRUNC(ROUND(INDEX('INPP base jul 2019'!$C$9:$N$233,MATCH('Factor de Ajuste'!$B88,'INPP base jul 2019'!$B$9:$B$235,0),MATCH('Factor de Ajuste'!F$10,'INPP base jul 2019'!$C$8:$N$8,0)),5),5),"")</f>
        <v>108.84796</v>
      </c>
      <c r="G88" s="173">
        <f>IFERROR(TRUNC(ROUND(INDEX('INPP base jul 2019'!$C$9:$N$233,MATCH('Factor de Ajuste'!$B88,'INPP base jul 2019'!$B$9:$B$235,0),MATCH('Factor de Ajuste'!G$10,'INPP base jul 2019'!$C$8:$N$8,0)),5),5),"")</f>
        <v>107.46438999999999</v>
      </c>
      <c r="H88" s="173">
        <f>IFERROR(TRUNC(ROUND(INDEX('INPP base jul 2019'!$C$9:$N$233,MATCH('Factor de Ajuste'!$B88,'INPP base jul 2019'!$B$9:$B$235,0),MATCH('Factor de Ajuste'!H$10,'INPP base jul 2019'!$C$8:$N$8,0)),5),5),"")</f>
        <v>137.29109</v>
      </c>
      <c r="I88" s="173">
        <f>IFERROR(TRUNC(ROUND(INDEX('INPP base jul 2019'!$C$9:$N$233,MATCH('Factor de Ajuste'!$B88,'INPP base jul 2019'!$B$9:$B$235,0),MATCH('Factor de Ajuste'!I$10,'INPP base jul 2019'!$C$8:$N$8,0)),5),5),"")</f>
        <v>116.62399000000001</v>
      </c>
      <c r="J88" s="173">
        <f>IFERROR(TRUNC(ROUND(INDEX('INPP base jul 2019'!$C$9:$N$233,MATCH('Factor de Ajuste'!$B88,'INPP base jul 2019'!$B$9:$B$235,0),MATCH('Factor de Ajuste'!J$10,'INPP base jul 2019'!$C$8:$N$8,0)),5),5),"")</f>
        <v>104.85023</v>
      </c>
      <c r="K88" s="173">
        <f>IFERROR(TRUNC(ROUND(INDEX('INPP base jul 2019'!$C$9:$N$233,MATCH('Factor de Ajuste'!$B88,'INPP base jul 2019'!$B$9:$B$235,0),MATCH('Factor de Ajuste'!K$10,'INPP base jul 2019'!$C$8:$N$8,0)),5),5),"")</f>
        <v>105.33053</v>
      </c>
      <c r="L88" s="173">
        <f>IFERROR(TRUNC(ROUND(INDEX('INPP base jul 2019'!$C$9:$N$233,MATCH('Factor de Ajuste'!$B88,'INPP base jul 2019'!$B$9:$B$235,0),MATCH('Factor de Ajuste'!L$10,'INPP base jul 2019'!$C$8:$N$8,0)),5),5),"")</f>
        <v>108.87754</v>
      </c>
      <c r="M88" s="173">
        <f>IFERROR(TRUNC(ROUND(INDEX('INPP base jul 2019'!$C$9:$N$233,MATCH('Factor de Ajuste'!$B88,'INPP base jul 2019'!$B$9:$B$235,0),MATCH('Factor de Ajuste'!M$10,'INPP base jul 2019'!$C$8:$N$8,0)),5),5),"")</f>
        <v>107.47006</v>
      </c>
      <c r="N88" s="173">
        <f>IFERROR(TRUNC(ROUND(INDEX('INPP base jul 2019'!$C$9:$N$233,MATCH('Factor de Ajuste'!$B88,'INPP base jul 2019'!$B$9:$B$235,0),MATCH('Factor de Ajuste'!N$10,'INPP base jul 2019'!$C$8:$N$8,0)),5),5),"")</f>
        <v>110.42381</v>
      </c>
      <c r="O88" s="163">
        <f t="shared" si="2"/>
        <v>111.8627</v>
      </c>
      <c r="P88" s="163">
        <f t="shared" ref="P88" si="10">ROUND(O86/O85,5)</f>
        <v>1.0026999999999999</v>
      </c>
      <c r="R88" s="168"/>
      <c r="S88" s="169"/>
      <c r="T88" s="167"/>
    </row>
    <row r="89" spans="1:20" x14ac:dyDescent="0.3">
      <c r="A89" s="162"/>
      <c r="B89" s="136">
        <v>44378</v>
      </c>
      <c r="C89" s="163">
        <f>IFERROR(TRUNC(ROUND(INDEX('INPP base jul 2019'!$C$9:$N$233,MATCH('Factor de Ajuste'!$B89,'INPP base jul 2019'!$B$9:$B$235,0),MATCH('Factor de Ajuste'!C$10,'INPP base jul 2019'!$C$8:$N$8,0)),5),5),"")</f>
        <v>117.14772000000001</v>
      </c>
      <c r="D89" s="173">
        <f>IFERROR(TRUNC(ROUND(INDEX('INPP base jul 2019'!$C$9:$N$233,MATCH('Factor de Ajuste'!$B89,'INPP base jul 2019'!$B$9:$B$235,0),MATCH('Factor de Ajuste'!D$10,'INPP base jul 2019'!$C$8:$N$8,0)),5),5),"")</f>
        <v>107.22375</v>
      </c>
      <c r="E89" s="173">
        <f>IFERROR(TRUNC(ROUND(INDEX('INPP base jul 2019'!$C$9:$N$233,MATCH('Factor de Ajuste'!$B89,'INPP base jul 2019'!$B$9:$B$235,0),MATCH('Factor de Ajuste'!E$10,'INPP base jul 2019'!$C$8:$N$8,0)),5),5),"")</f>
        <v>113.76217</v>
      </c>
      <c r="F89" s="173">
        <f>IFERROR(TRUNC(ROUND(INDEX('INPP base jul 2019'!$C$9:$N$233,MATCH('Factor de Ajuste'!$B89,'INPP base jul 2019'!$B$9:$B$235,0),MATCH('Factor de Ajuste'!F$10,'INPP base jul 2019'!$C$8:$N$8,0)),5),5),"")</f>
        <v>109.34674</v>
      </c>
      <c r="G89" s="173">
        <f>IFERROR(TRUNC(ROUND(INDEX('INPP base jul 2019'!$C$9:$N$233,MATCH('Factor de Ajuste'!$B89,'INPP base jul 2019'!$B$9:$B$235,0),MATCH('Factor de Ajuste'!G$10,'INPP base jul 2019'!$C$8:$N$8,0)),5),5),"")</f>
        <v>108.03431</v>
      </c>
      <c r="H89" s="173">
        <f>IFERROR(TRUNC(ROUND(INDEX('INPP base jul 2019'!$C$9:$N$233,MATCH('Factor de Ajuste'!$B89,'INPP base jul 2019'!$B$9:$B$235,0),MATCH('Factor de Ajuste'!H$10,'INPP base jul 2019'!$C$8:$N$8,0)),5),5),"")</f>
        <v>136.81573</v>
      </c>
      <c r="I89" s="173">
        <f>IFERROR(TRUNC(ROUND(INDEX('INPP base jul 2019'!$C$9:$N$233,MATCH('Factor de Ajuste'!$B89,'INPP base jul 2019'!$B$9:$B$235,0),MATCH('Factor de Ajuste'!I$10,'INPP base jul 2019'!$C$8:$N$8,0)),5),5),"")</f>
        <v>117.95595</v>
      </c>
      <c r="J89" s="173">
        <f>IFERROR(TRUNC(ROUND(INDEX('INPP base jul 2019'!$C$9:$N$233,MATCH('Factor de Ajuste'!$B89,'INPP base jul 2019'!$B$9:$B$235,0),MATCH('Factor de Ajuste'!J$10,'INPP base jul 2019'!$C$8:$N$8,0)),5),5),"")</f>
        <v>105.02305</v>
      </c>
      <c r="K89" s="173">
        <f>IFERROR(TRUNC(ROUND(INDEX('INPP base jul 2019'!$C$9:$N$233,MATCH('Factor de Ajuste'!$B89,'INPP base jul 2019'!$B$9:$B$235,0),MATCH('Factor de Ajuste'!K$10,'INPP base jul 2019'!$C$8:$N$8,0)),5),5),"")</f>
        <v>105.10594</v>
      </c>
      <c r="L89" s="173">
        <f>IFERROR(TRUNC(ROUND(INDEX('INPP base jul 2019'!$C$9:$N$233,MATCH('Factor de Ajuste'!$B89,'INPP base jul 2019'!$B$9:$B$235,0),MATCH('Factor de Ajuste'!L$10,'INPP base jul 2019'!$C$8:$N$8,0)),5),5),"")</f>
        <v>109.34748</v>
      </c>
      <c r="M89" s="173">
        <f>IFERROR(TRUNC(ROUND(INDEX('INPP base jul 2019'!$C$9:$N$233,MATCH('Factor de Ajuste'!$B89,'INPP base jul 2019'!$B$9:$B$235,0),MATCH('Factor de Ajuste'!M$10,'INPP base jul 2019'!$C$8:$N$8,0)),5),5),"")</f>
        <v>107.66345</v>
      </c>
      <c r="N89" s="173">
        <f>IFERROR(TRUNC(ROUND(INDEX('INPP base jul 2019'!$C$9:$N$233,MATCH('Factor de Ajuste'!$B89,'INPP base jul 2019'!$B$9:$B$235,0),MATCH('Factor de Ajuste'!N$10,'INPP base jul 2019'!$C$8:$N$8,0)),5),5),"")</f>
        <v>110.69466</v>
      </c>
      <c r="O89" s="163">
        <f t="shared" si="2"/>
        <v>112.49284</v>
      </c>
      <c r="P89" s="163">
        <f t="shared" ref="P89" si="11">ROUND(O87/O86,5)</f>
        <v>1.0076499999999999</v>
      </c>
      <c r="R89" s="168"/>
      <c r="S89" s="169"/>
      <c r="T89" s="167"/>
    </row>
    <row r="90" spans="1:20" x14ac:dyDescent="0.3">
      <c r="A90" s="162"/>
      <c r="B90" s="136">
        <v>44409</v>
      </c>
      <c r="C90" s="163">
        <f>IFERROR(TRUNC(ROUND(INDEX('INPP base jul 2019'!$C$9:$N$233,MATCH('Factor de Ajuste'!$B90,'INPP base jul 2019'!$B$9:$B$235,0),MATCH('Factor de Ajuste'!C$10,'INPP base jul 2019'!$C$8:$N$8,0)),5),5),"")</f>
        <v>118.10946</v>
      </c>
      <c r="D90" s="173">
        <f>IFERROR(TRUNC(ROUND(INDEX('INPP base jul 2019'!$C$9:$N$233,MATCH('Factor de Ajuste'!$B90,'INPP base jul 2019'!$B$9:$B$235,0),MATCH('Factor de Ajuste'!D$10,'INPP base jul 2019'!$C$8:$N$8,0)),5),5),"")</f>
        <v>108.18499</v>
      </c>
      <c r="E90" s="173">
        <f>IFERROR(TRUNC(ROUND(INDEX('INPP base jul 2019'!$C$9:$N$233,MATCH('Factor de Ajuste'!$B90,'INPP base jul 2019'!$B$9:$B$235,0),MATCH('Factor de Ajuste'!E$10,'INPP base jul 2019'!$C$8:$N$8,0)),5),5),"")</f>
        <v>114.38553</v>
      </c>
      <c r="F90" s="173">
        <f>IFERROR(TRUNC(ROUND(INDEX('INPP base jul 2019'!$C$9:$N$233,MATCH('Factor de Ajuste'!$B90,'INPP base jul 2019'!$B$9:$B$235,0),MATCH('Factor de Ajuste'!F$10,'INPP base jul 2019'!$C$8:$N$8,0)),5),5),"")</f>
        <v>110.28739</v>
      </c>
      <c r="G90" s="173">
        <f>IFERROR(TRUNC(ROUND(INDEX('INPP base jul 2019'!$C$9:$N$233,MATCH('Factor de Ajuste'!$B90,'INPP base jul 2019'!$B$9:$B$235,0),MATCH('Factor de Ajuste'!G$10,'INPP base jul 2019'!$C$8:$N$8,0)),5),5),"")</f>
        <v>108.24066999999999</v>
      </c>
      <c r="H90" s="173">
        <f>IFERROR(TRUNC(ROUND(INDEX('INPP base jul 2019'!$C$9:$N$233,MATCH('Factor de Ajuste'!$B90,'INPP base jul 2019'!$B$9:$B$235,0),MATCH('Factor de Ajuste'!H$10,'INPP base jul 2019'!$C$8:$N$8,0)),5),5),"")</f>
        <v>139.71206000000001</v>
      </c>
      <c r="I90" s="173">
        <f>IFERROR(TRUNC(ROUND(INDEX('INPP base jul 2019'!$C$9:$N$233,MATCH('Factor de Ajuste'!$B90,'INPP base jul 2019'!$B$9:$B$235,0),MATCH('Factor de Ajuste'!I$10,'INPP base jul 2019'!$C$8:$N$8,0)),5),5),"")</f>
        <v>119.80167</v>
      </c>
      <c r="J90" s="173">
        <f>IFERROR(TRUNC(ROUND(INDEX('INPP base jul 2019'!$C$9:$N$233,MATCH('Factor de Ajuste'!$B90,'INPP base jul 2019'!$B$9:$B$235,0),MATCH('Factor de Ajuste'!J$10,'INPP base jul 2019'!$C$8:$N$8,0)),5),5),"")</f>
        <v>105.69768999999999</v>
      </c>
      <c r="K90" s="173">
        <f>IFERROR(TRUNC(ROUND(INDEX('INPP base jul 2019'!$C$9:$N$233,MATCH('Factor de Ajuste'!$B90,'INPP base jul 2019'!$B$9:$B$235,0),MATCH('Factor de Ajuste'!K$10,'INPP base jul 2019'!$C$8:$N$8,0)),5),5),"")</f>
        <v>105.52548</v>
      </c>
      <c r="L90" s="173">
        <f>IFERROR(TRUNC(ROUND(INDEX('INPP base jul 2019'!$C$9:$N$233,MATCH('Factor de Ajuste'!$B90,'INPP base jul 2019'!$B$9:$B$235,0),MATCH('Factor de Ajuste'!L$10,'INPP base jul 2019'!$C$8:$N$8,0)),5),5),"")</f>
        <v>109.93089000000001</v>
      </c>
      <c r="M90" s="173">
        <f>IFERROR(TRUNC(ROUND(INDEX('INPP base jul 2019'!$C$9:$N$233,MATCH('Factor de Ajuste'!$B90,'INPP base jul 2019'!$B$9:$B$235,0),MATCH('Factor de Ajuste'!M$10,'INPP base jul 2019'!$C$8:$N$8,0)),5),5),"")</f>
        <v>108.03075</v>
      </c>
      <c r="N90" s="173">
        <f>IFERROR(TRUNC(ROUND(INDEX('INPP base jul 2019'!$C$9:$N$233,MATCH('Factor de Ajuste'!$B90,'INPP base jul 2019'!$B$9:$B$235,0),MATCH('Factor de Ajuste'!N$10,'INPP base jul 2019'!$C$8:$N$8,0)),5),5),"")</f>
        <v>110.95287</v>
      </c>
      <c r="O90" s="163">
        <f t="shared" si="2"/>
        <v>113.28864</v>
      </c>
      <c r="P90" s="163">
        <f t="shared" ref="P90" si="12">ROUND(O88/O87,5)</f>
        <v>1.00803</v>
      </c>
      <c r="R90" s="168"/>
      <c r="S90" s="169"/>
      <c r="T90" s="167"/>
    </row>
    <row r="91" spans="1:20" x14ac:dyDescent="0.3">
      <c r="A91" s="162"/>
      <c r="B91" s="136">
        <v>44440</v>
      </c>
      <c r="C91" s="163">
        <f>IFERROR(TRUNC(ROUND(INDEX('INPP base jul 2019'!$C$9:$N$233,MATCH('Factor de Ajuste'!$B91,'INPP base jul 2019'!$B$9:$B$235,0),MATCH('Factor de Ajuste'!C$10,'INPP base jul 2019'!$C$8:$N$8,0)),5),5),"")</f>
        <v>118.52494</v>
      </c>
      <c r="D91" s="173">
        <f>IFERROR(TRUNC(ROUND(INDEX('INPP base jul 2019'!$C$9:$N$233,MATCH('Factor de Ajuste'!$B91,'INPP base jul 2019'!$B$9:$B$235,0),MATCH('Factor de Ajuste'!D$10,'INPP base jul 2019'!$C$8:$N$8,0)),5),5),"")</f>
        <v>110.13777</v>
      </c>
      <c r="E91" s="173">
        <f>IFERROR(TRUNC(ROUND(INDEX('INPP base jul 2019'!$C$9:$N$233,MATCH('Factor de Ajuste'!$B91,'INPP base jul 2019'!$B$9:$B$235,0),MATCH('Factor de Ajuste'!E$10,'INPP base jul 2019'!$C$8:$N$8,0)),5),5),"")</f>
        <v>115.3582</v>
      </c>
      <c r="F91" s="173">
        <f>IFERROR(TRUNC(ROUND(INDEX('INPP base jul 2019'!$C$9:$N$233,MATCH('Factor de Ajuste'!$B91,'INPP base jul 2019'!$B$9:$B$235,0),MATCH('Factor de Ajuste'!F$10,'INPP base jul 2019'!$C$8:$N$8,0)),5),5),"")</f>
        <v>110.39887</v>
      </c>
      <c r="G91" s="173">
        <f>IFERROR(TRUNC(ROUND(INDEX('INPP base jul 2019'!$C$9:$N$233,MATCH('Factor de Ajuste'!$B91,'INPP base jul 2019'!$B$9:$B$235,0),MATCH('Factor de Ajuste'!G$10,'INPP base jul 2019'!$C$8:$N$8,0)),5),5),"")</f>
        <v>108.65549</v>
      </c>
      <c r="H91" s="173">
        <f>IFERROR(TRUNC(ROUND(INDEX('INPP base jul 2019'!$C$9:$N$233,MATCH('Factor de Ajuste'!$B91,'INPP base jul 2019'!$B$9:$B$235,0),MATCH('Factor de Ajuste'!H$10,'INPP base jul 2019'!$C$8:$N$8,0)),5),5),"")</f>
        <v>139.98894000000001</v>
      </c>
      <c r="I91" s="173">
        <f>IFERROR(TRUNC(ROUND(INDEX('INPP base jul 2019'!$C$9:$N$233,MATCH('Factor de Ajuste'!$B91,'INPP base jul 2019'!$B$9:$B$235,0),MATCH('Factor de Ajuste'!I$10,'INPP base jul 2019'!$C$8:$N$8,0)),5),5),"")</f>
        <v>120.39575000000001</v>
      </c>
      <c r="J91" s="173">
        <f>IFERROR(TRUNC(ROUND(INDEX('INPP base jul 2019'!$C$9:$N$233,MATCH('Factor de Ajuste'!$B91,'INPP base jul 2019'!$B$9:$B$235,0),MATCH('Factor de Ajuste'!J$10,'INPP base jul 2019'!$C$8:$N$8,0)),5),5),"")</f>
        <v>105.95252000000001</v>
      </c>
      <c r="K91" s="173">
        <f>IFERROR(TRUNC(ROUND(INDEX('INPP base jul 2019'!$C$9:$N$233,MATCH('Factor de Ajuste'!$B91,'INPP base jul 2019'!$B$9:$B$235,0),MATCH('Factor de Ajuste'!K$10,'INPP base jul 2019'!$C$8:$N$8,0)),5),5),"")</f>
        <v>106.04148000000001</v>
      </c>
      <c r="L91" s="173">
        <f>IFERROR(TRUNC(ROUND(INDEX('INPP base jul 2019'!$C$9:$N$233,MATCH('Factor de Ajuste'!$B91,'INPP base jul 2019'!$B$9:$B$235,0),MATCH('Factor de Ajuste'!L$10,'INPP base jul 2019'!$C$8:$N$8,0)),5),5),"")</f>
        <v>110.30145</v>
      </c>
      <c r="M91" s="173">
        <f>IFERROR(TRUNC(ROUND(INDEX('INPP base jul 2019'!$C$9:$N$233,MATCH('Factor de Ajuste'!$B91,'INPP base jul 2019'!$B$9:$B$235,0),MATCH('Factor de Ajuste'!M$10,'INPP base jul 2019'!$C$8:$N$8,0)),5),5),"")</f>
        <v>108.13959</v>
      </c>
      <c r="N91" s="173">
        <f>IFERROR(TRUNC(ROUND(INDEX('INPP base jul 2019'!$C$9:$N$233,MATCH('Factor de Ajuste'!$B91,'INPP base jul 2019'!$B$9:$B$235,0),MATCH('Factor de Ajuste'!N$10,'INPP base jul 2019'!$C$8:$N$8,0)),5),5),"")</f>
        <v>111.18056</v>
      </c>
      <c r="O91" s="163">
        <f t="shared" si="2"/>
        <v>113.64917</v>
      </c>
      <c r="P91" s="163">
        <f t="shared" ref="P91" si="13">ROUND(O89/O88,5)</f>
        <v>1.00563</v>
      </c>
      <c r="R91" s="168"/>
      <c r="S91" s="169"/>
      <c r="T91" s="167"/>
    </row>
    <row r="92" spans="1:20" x14ac:dyDescent="0.3">
      <c r="A92" s="162"/>
      <c r="B92" s="136">
        <v>44470</v>
      </c>
      <c r="C92" s="163">
        <f>IFERROR(TRUNC(ROUND(INDEX('INPP base jul 2019'!$C$9:$N$233,MATCH('Factor de Ajuste'!$B92,'INPP base jul 2019'!$B$9:$B$235,0),MATCH('Factor de Ajuste'!C$10,'INPP base jul 2019'!$C$8:$N$8,0)),5),5),"")</f>
        <v>118.93277</v>
      </c>
      <c r="D92" s="173">
        <f>IFERROR(TRUNC(ROUND(INDEX('INPP base jul 2019'!$C$9:$N$233,MATCH('Factor de Ajuste'!$B92,'INPP base jul 2019'!$B$9:$B$235,0),MATCH('Factor de Ajuste'!D$10,'INPP base jul 2019'!$C$8:$N$8,0)),5),5),"")</f>
        <v>110.93481</v>
      </c>
      <c r="E92" s="173">
        <f>IFERROR(TRUNC(ROUND(INDEX('INPP base jul 2019'!$C$9:$N$233,MATCH('Factor de Ajuste'!$B92,'INPP base jul 2019'!$B$9:$B$235,0),MATCH('Factor de Ajuste'!E$10,'INPP base jul 2019'!$C$8:$N$8,0)),5),5),"")</f>
        <v>117.94598000000001</v>
      </c>
      <c r="F92" s="173">
        <f>IFERROR(TRUNC(ROUND(INDEX('INPP base jul 2019'!$C$9:$N$233,MATCH('Factor de Ajuste'!$B92,'INPP base jul 2019'!$B$9:$B$235,0),MATCH('Factor de Ajuste'!F$10,'INPP base jul 2019'!$C$8:$N$8,0)),5),5),"")</f>
        <v>111.73842</v>
      </c>
      <c r="G92" s="173">
        <f>IFERROR(TRUNC(ROUND(INDEX('INPP base jul 2019'!$C$9:$N$233,MATCH('Factor de Ajuste'!$B92,'INPP base jul 2019'!$B$9:$B$235,0),MATCH('Factor de Ajuste'!G$10,'INPP base jul 2019'!$C$8:$N$8,0)),5),5),"")</f>
        <v>108.77276000000001</v>
      </c>
      <c r="H92" s="173">
        <f>IFERROR(TRUNC(ROUND(INDEX('INPP base jul 2019'!$C$9:$N$233,MATCH('Factor de Ajuste'!$B92,'INPP base jul 2019'!$B$9:$B$235,0),MATCH('Factor de Ajuste'!H$10,'INPP base jul 2019'!$C$8:$N$8,0)),5),5),"")</f>
        <v>150.04549</v>
      </c>
      <c r="I92" s="173">
        <f>IFERROR(TRUNC(ROUND(INDEX('INPP base jul 2019'!$C$9:$N$233,MATCH('Factor de Ajuste'!$B92,'INPP base jul 2019'!$B$9:$B$235,0),MATCH('Factor de Ajuste'!I$10,'INPP base jul 2019'!$C$8:$N$8,0)),5),5),"")</f>
        <v>122.31901999999999</v>
      </c>
      <c r="J92" s="173">
        <f>IFERROR(TRUNC(ROUND(INDEX('INPP base jul 2019'!$C$9:$N$233,MATCH('Factor de Ajuste'!$B92,'INPP base jul 2019'!$B$9:$B$235,0),MATCH('Factor de Ajuste'!J$10,'INPP base jul 2019'!$C$8:$N$8,0)),5),5),"")</f>
        <v>107.71922000000001</v>
      </c>
      <c r="K92" s="173">
        <f>IFERROR(TRUNC(ROUND(INDEX('INPP base jul 2019'!$C$9:$N$233,MATCH('Factor de Ajuste'!$B92,'INPP base jul 2019'!$B$9:$B$235,0),MATCH('Factor de Ajuste'!K$10,'INPP base jul 2019'!$C$8:$N$8,0)),5),5),"")</f>
        <v>107.66007</v>
      </c>
      <c r="L92" s="173">
        <f>IFERROR(TRUNC(ROUND(INDEX('INPP base jul 2019'!$C$9:$N$233,MATCH('Factor de Ajuste'!$B92,'INPP base jul 2019'!$B$9:$B$235,0),MATCH('Factor de Ajuste'!L$10,'INPP base jul 2019'!$C$8:$N$8,0)),5),5),"")</f>
        <v>110.98520000000001</v>
      </c>
      <c r="M92" s="173">
        <f>IFERROR(TRUNC(ROUND(INDEX('INPP base jul 2019'!$C$9:$N$233,MATCH('Factor de Ajuste'!$B92,'INPP base jul 2019'!$B$9:$B$235,0),MATCH('Factor de Ajuste'!M$10,'INPP base jul 2019'!$C$8:$N$8,0)),5),5),"")</f>
        <v>109.12828</v>
      </c>
      <c r="N92" s="173">
        <f>IFERROR(TRUNC(ROUND(INDEX('INPP base jul 2019'!$C$9:$N$233,MATCH('Factor de Ajuste'!$B92,'INPP base jul 2019'!$B$9:$B$235,0),MATCH('Factor de Ajuste'!N$10,'INPP base jul 2019'!$C$8:$N$8,0)),5),5),"")</f>
        <v>112.63677</v>
      </c>
      <c r="O92" s="163">
        <f t="shared" si="2"/>
        <v>115.30844999999999</v>
      </c>
      <c r="P92" s="163">
        <f t="shared" ref="P92:P93" si="14">ROUND(O90/O89,5)</f>
        <v>1.0070699999999999</v>
      </c>
      <c r="R92" s="168"/>
      <c r="S92" s="169"/>
      <c r="T92" s="167"/>
    </row>
    <row r="93" spans="1:20" x14ac:dyDescent="0.3">
      <c r="A93" s="162"/>
      <c r="B93" s="136">
        <v>44501</v>
      </c>
      <c r="C93" s="163">
        <f>IFERROR(TRUNC(ROUND(INDEX('INPP base jul 2019'!$C$9:$N$233,MATCH('Factor de Ajuste'!$B93,'INPP base jul 2019'!$B$9:$B$235,0),MATCH('Factor de Ajuste'!C$10,'INPP base jul 2019'!$C$8:$N$8,0)),5),5),"")</f>
        <v>119.41256</v>
      </c>
      <c r="D93" s="173">
        <f>IFERROR(TRUNC(ROUND(INDEX('INPP base jul 2019'!$C$9:$N$233,MATCH('Factor de Ajuste'!$B93,'INPP base jul 2019'!$B$9:$B$235,0),MATCH('Factor de Ajuste'!D$10,'INPP base jul 2019'!$C$8:$N$8,0)),5),5),"")</f>
        <v>115.85584</v>
      </c>
      <c r="E93" s="173">
        <f>IFERROR(TRUNC(ROUND(INDEX('INPP base jul 2019'!$C$9:$N$233,MATCH('Factor de Ajuste'!$B93,'INPP base jul 2019'!$B$9:$B$235,0),MATCH('Factor de Ajuste'!E$10,'INPP base jul 2019'!$C$8:$N$8,0)),5),5),"")</f>
        <v>119.89539000000001</v>
      </c>
      <c r="F93" s="173">
        <f>IFERROR(TRUNC(ROUND(INDEX('INPP base jul 2019'!$C$9:$N$233,MATCH('Factor de Ajuste'!$B93,'INPP base jul 2019'!$B$9:$B$235,0),MATCH('Factor de Ajuste'!F$10,'INPP base jul 2019'!$C$8:$N$8,0)),5),5),"")</f>
        <v>112.97829</v>
      </c>
      <c r="G93" s="173">
        <f>IFERROR(TRUNC(ROUND(INDEX('INPP base jul 2019'!$C$9:$N$233,MATCH('Factor de Ajuste'!$B93,'INPP base jul 2019'!$B$9:$B$235,0),MATCH('Factor de Ajuste'!G$10,'INPP base jul 2019'!$C$8:$N$8,0)),5),5),"")</f>
        <v>109.00156</v>
      </c>
      <c r="H93" s="173">
        <f>IFERROR(TRUNC(ROUND(INDEX('INPP base jul 2019'!$C$9:$N$233,MATCH('Factor de Ajuste'!$B93,'INPP base jul 2019'!$B$9:$B$235,0),MATCH('Factor de Ajuste'!H$10,'INPP base jul 2019'!$C$8:$N$8,0)),5),5),"")</f>
        <v>152.64489</v>
      </c>
      <c r="I93" s="173">
        <f>IFERROR(TRUNC(ROUND(INDEX('INPP base jul 2019'!$C$9:$N$233,MATCH('Factor de Ajuste'!$B93,'INPP base jul 2019'!$B$9:$B$235,0),MATCH('Factor de Ajuste'!I$10,'INPP base jul 2019'!$C$8:$N$8,0)),5),5),"")</f>
        <v>123.95267</v>
      </c>
      <c r="J93" s="173">
        <f>IFERROR(TRUNC(ROUND(INDEX('INPP base jul 2019'!$C$9:$N$233,MATCH('Factor de Ajuste'!$B93,'INPP base jul 2019'!$B$9:$B$235,0),MATCH('Factor de Ajuste'!J$10,'INPP base jul 2019'!$C$8:$N$8,0)),5),5),"")</f>
        <v>108.86463000000001</v>
      </c>
      <c r="K93" s="173">
        <f>IFERROR(TRUNC(ROUND(INDEX('INPP base jul 2019'!$C$9:$N$233,MATCH('Factor de Ajuste'!$B93,'INPP base jul 2019'!$B$9:$B$235,0),MATCH('Factor de Ajuste'!K$10,'INPP base jul 2019'!$C$8:$N$8,0)),5),5),"")</f>
        <v>108.29098999999999</v>
      </c>
      <c r="L93" s="173">
        <f>IFERROR(TRUNC(ROUND(INDEX('INPP base jul 2019'!$C$9:$N$233,MATCH('Factor de Ajuste'!$B93,'INPP base jul 2019'!$B$9:$B$235,0),MATCH('Factor de Ajuste'!L$10,'INPP base jul 2019'!$C$8:$N$8,0)),5),5),"")</f>
        <v>112.30840000000001</v>
      </c>
      <c r="M93" s="173">
        <f>IFERROR(TRUNC(ROUND(INDEX('INPP base jul 2019'!$C$9:$N$233,MATCH('Factor de Ajuste'!$B93,'INPP base jul 2019'!$B$9:$B$235,0),MATCH('Factor de Ajuste'!M$10,'INPP base jul 2019'!$C$8:$N$8,0)),5),5),"")</f>
        <v>109.76082</v>
      </c>
      <c r="N93" s="173">
        <f>IFERROR(TRUNC(ROUND(INDEX('INPP base jul 2019'!$C$9:$N$233,MATCH('Factor de Ajuste'!$B93,'INPP base jul 2019'!$B$9:$B$235,0),MATCH('Factor de Ajuste'!N$10,'INPP base jul 2019'!$C$8:$N$8,0)),5),5),"")</f>
        <v>113.54136</v>
      </c>
      <c r="O93" s="163">
        <f t="shared" si="2"/>
        <v>116.27847</v>
      </c>
      <c r="P93" s="163">
        <f t="shared" si="14"/>
        <v>1.00318</v>
      </c>
      <c r="R93" s="168"/>
      <c r="S93" s="169"/>
      <c r="T93" s="167"/>
    </row>
    <row r="94" spans="1:20" x14ac:dyDescent="0.3">
      <c r="A94" s="162"/>
      <c r="B94" s="136">
        <v>44531</v>
      </c>
      <c r="C94" s="163">
        <f>IFERROR(TRUNC(ROUND(INDEX('INPP base jul 2019'!$C$9:$N$233,MATCH('Factor de Ajuste'!$B94,'INPP base jul 2019'!$B$9:$B$235,0),MATCH('Factor de Ajuste'!C$10,'INPP base jul 2019'!$C$8:$N$8,0)),5),5),"")</f>
        <v>120.0026</v>
      </c>
      <c r="D94" s="163">
        <f>IFERROR(TRUNC(ROUND(INDEX('INPP base jul 2019'!$C$9:$N$233,MATCH('Factor de Ajuste'!$B94,'INPP base jul 2019'!$B$9:$B$235,0),MATCH('Factor de Ajuste'!D$10,'INPP base jul 2019'!$C$8:$N$8,0)),5),5),"")</f>
        <v>117.89127000000001</v>
      </c>
      <c r="E94" s="163">
        <f>IFERROR(TRUNC(ROUND(INDEX('INPP base jul 2019'!$C$9:$N$233,MATCH('Factor de Ajuste'!$B94,'INPP base jul 2019'!$B$9:$B$235,0),MATCH('Factor de Ajuste'!E$10,'INPP base jul 2019'!$C$8:$N$8,0)),5),5),"")</f>
        <v>121.73814</v>
      </c>
      <c r="F94" s="173">
        <f>IFERROR(TRUNC(ROUND(INDEX('INPP base jul 2019'!$C$9:$N$233,MATCH('Factor de Ajuste'!$B94,'INPP base jul 2019'!$B$9:$B$235,0),MATCH('Factor de Ajuste'!F$10,'INPP base jul 2019'!$C$8:$N$8,0)),5),5),"")</f>
        <v>113.80201</v>
      </c>
      <c r="G94" s="173">
        <f>IFERROR(TRUNC(ROUND(INDEX('INPP base jul 2019'!$C$9:$N$233,MATCH('Factor de Ajuste'!$B94,'INPP base jul 2019'!$B$9:$B$235,0),MATCH('Factor de Ajuste'!G$10,'INPP base jul 2019'!$C$8:$N$8,0)),5),5),"")</f>
        <v>109.33999</v>
      </c>
      <c r="H94" s="173">
        <f>IFERROR(TRUNC(ROUND(INDEX('INPP base jul 2019'!$C$9:$N$233,MATCH('Factor de Ajuste'!$B94,'INPP base jul 2019'!$B$9:$B$235,0),MATCH('Factor de Ajuste'!H$10,'INPP base jul 2019'!$C$8:$N$8,0)),5),5),"")</f>
        <v>151.97176999999999</v>
      </c>
      <c r="I94" s="173">
        <f>IFERROR(TRUNC(ROUND(INDEX('INPP base jul 2019'!$C$9:$N$233,MATCH('Factor de Ajuste'!$B94,'INPP base jul 2019'!$B$9:$B$235,0),MATCH('Factor de Ajuste'!I$10,'INPP base jul 2019'!$C$8:$N$8,0)),5),5),"")</f>
        <v>124.8689</v>
      </c>
      <c r="J94" s="173">
        <f>IFERROR(TRUNC(ROUND(INDEX('INPP base jul 2019'!$C$9:$N$233,MATCH('Factor de Ajuste'!$B94,'INPP base jul 2019'!$B$9:$B$235,0),MATCH('Factor de Ajuste'!J$10,'INPP base jul 2019'!$C$8:$N$8,0)),5),5),"")</f>
        <v>111.27661000000001</v>
      </c>
      <c r="K94" s="173">
        <f>IFERROR(TRUNC(ROUND(INDEX('INPP base jul 2019'!$C$9:$N$233,MATCH('Factor de Ajuste'!$B94,'INPP base jul 2019'!$B$9:$B$235,0),MATCH('Factor de Ajuste'!K$10,'INPP base jul 2019'!$C$8:$N$8,0)),5),5),"")</f>
        <v>109.65016</v>
      </c>
      <c r="L94" s="173">
        <f>IFERROR(TRUNC(ROUND(INDEX('INPP base jul 2019'!$C$9:$N$233,MATCH('Factor de Ajuste'!$B94,'INPP base jul 2019'!$B$9:$B$235,0),MATCH('Factor de Ajuste'!L$10,'INPP base jul 2019'!$C$8:$N$8,0)),5),5),"")</f>
        <v>113.57229</v>
      </c>
      <c r="M94" s="173">
        <f>IFERROR(TRUNC(ROUND(INDEX('INPP base jul 2019'!$C$9:$N$233,MATCH('Factor de Ajuste'!$B94,'INPP base jul 2019'!$B$9:$B$235,0),MATCH('Factor de Ajuste'!M$10,'INPP base jul 2019'!$C$8:$N$8,0)),5),5),"")</f>
        <v>110.7963</v>
      </c>
      <c r="N94" s="173">
        <f>IFERROR(TRUNC(ROUND(INDEX('INPP base jul 2019'!$C$9:$N$233,MATCH('Factor de Ajuste'!$B94,'INPP base jul 2019'!$B$9:$B$235,0),MATCH('Factor de Ajuste'!N$10,'INPP base jul 2019'!$C$8:$N$8,0)),5),5),"")</f>
        <v>114.39048</v>
      </c>
      <c r="O94" s="163">
        <f t="shared" si="2"/>
        <v>117.23314999999999</v>
      </c>
      <c r="P94" s="163">
        <f t="shared" ref="P94:P95" si="15">ROUND(O92/O91,5)</f>
        <v>1.0145999999999999</v>
      </c>
      <c r="R94" s="168"/>
      <c r="S94" s="169"/>
      <c r="T94" s="167"/>
    </row>
    <row r="95" spans="1:20" x14ac:dyDescent="0.3">
      <c r="A95" s="162"/>
      <c r="B95" s="136">
        <v>44562</v>
      </c>
      <c r="C95" s="163">
        <f>IFERROR(TRUNC(ROUND(INDEX('INPP base jul 2019'!$C$9:$N$233,MATCH('Factor de Ajuste'!$B95,'INPP base jul 2019'!$B$9:$B$235,0),MATCH('Factor de Ajuste'!C$10,'INPP base jul 2019'!$C$8:$N$8,0)),5),5),"")</f>
        <v>123.51082</v>
      </c>
      <c r="D95" s="163">
        <f>IFERROR(TRUNC(ROUND(INDEX('INPP base jul 2019'!$C$9:$N$233,MATCH('Factor de Ajuste'!$B95,'INPP base jul 2019'!$B$9:$B$235,0),MATCH('Factor de Ajuste'!D$10,'INPP base jul 2019'!$C$8:$N$8,0)),5),5),"")</f>
        <v>120.55137000000001</v>
      </c>
      <c r="E95" s="163">
        <f>IFERROR(TRUNC(ROUND(INDEX('INPP base jul 2019'!$C$9:$N$233,MATCH('Factor de Ajuste'!$B95,'INPP base jul 2019'!$B$9:$B$235,0),MATCH('Factor de Ajuste'!E$10,'INPP base jul 2019'!$C$8:$N$8,0)),5),5),"")</f>
        <v>121.58318</v>
      </c>
      <c r="F95" s="173">
        <f>IFERROR(TRUNC(ROUND(INDEX('INPP base jul 2019'!$C$9:$N$233,MATCH('Factor de Ajuste'!$B95,'INPP base jul 2019'!$B$9:$B$235,0),MATCH('Factor de Ajuste'!F$10,'INPP base jul 2019'!$C$8:$N$8,0)),5),5),"")</f>
        <v>114.14803999999999</v>
      </c>
      <c r="G95" s="173">
        <f>IFERROR(TRUNC(ROUND(INDEX('INPP base jul 2019'!$C$9:$N$233,MATCH('Factor de Ajuste'!$B95,'INPP base jul 2019'!$B$9:$B$235,0),MATCH('Factor de Ajuste'!G$10,'INPP base jul 2019'!$C$8:$N$8,0)),5),5),"")</f>
        <v>111.82598</v>
      </c>
      <c r="H95" s="173">
        <f>IFERROR(TRUNC(ROUND(INDEX('INPP base jul 2019'!$C$9:$N$233,MATCH('Factor de Ajuste'!$B95,'INPP base jul 2019'!$B$9:$B$235,0),MATCH('Factor de Ajuste'!H$10,'INPP base jul 2019'!$C$8:$N$8,0)),5),5),"")</f>
        <v>148.35314</v>
      </c>
      <c r="I95" s="173">
        <f>IFERROR(TRUNC(ROUND(INDEX('INPP base jul 2019'!$C$9:$N$233,MATCH('Factor de Ajuste'!$B95,'INPP base jul 2019'!$B$9:$B$235,0),MATCH('Factor de Ajuste'!I$10,'INPP base jul 2019'!$C$8:$N$8,0)),5),5),"")</f>
        <v>125.65653</v>
      </c>
      <c r="J95" s="173">
        <f>IFERROR(TRUNC(ROUND(INDEX('INPP base jul 2019'!$C$9:$N$233,MATCH('Factor de Ajuste'!$B95,'INPP base jul 2019'!$B$9:$B$235,0),MATCH('Factor de Ajuste'!J$10,'INPP base jul 2019'!$C$8:$N$8,0)),5),5),"")</f>
        <v>110.8112</v>
      </c>
      <c r="K95" s="173">
        <f>IFERROR(TRUNC(ROUND(INDEX('INPP base jul 2019'!$C$9:$N$233,MATCH('Factor de Ajuste'!$B95,'INPP base jul 2019'!$B$9:$B$235,0),MATCH('Factor de Ajuste'!K$10,'INPP base jul 2019'!$C$8:$N$8,0)),5),5),"")</f>
        <v>107.84399000000001</v>
      </c>
      <c r="L95" s="173">
        <f>IFERROR(TRUNC(ROUND(INDEX('INPP base jul 2019'!$C$9:$N$233,MATCH('Factor de Ajuste'!$B95,'INPP base jul 2019'!$B$9:$B$235,0),MATCH('Factor de Ajuste'!L$10,'INPP base jul 2019'!$C$8:$N$8,0)),5),5),"")</f>
        <v>113.06728</v>
      </c>
      <c r="M95" s="173">
        <f>IFERROR(TRUNC(ROUND(INDEX('INPP base jul 2019'!$C$9:$N$233,MATCH('Factor de Ajuste'!$B95,'INPP base jul 2019'!$B$9:$B$235,0),MATCH('Factor de Ajuste'!M$10,'INPP base jul 2019'!$C$8:$N$8,0)),5),5),"")</f>
        <v>110.60816</v>
      </c>
      <c r="N95" s="173">
        <f>IFERROR(TRUNC(ROUND(INDEX('INPP base jul 2019'!$C$9:$N$233,MATCH('Factor de Ajuste'!$B95,'INPP base jul 2019'!$B$9:$B$235,0),MATCH('Factor de Ajuste'!N$10,'INPP base jul 2019'!$C$8:$N$8,0)),5),5),"")</f>
        <v>113.83056000000001</v>
      </c>
      <c r="O95" s="163">
        <f t="shared" si="2"/>
        <v>117.654</v>
      </c>
      <c r="P95" s="163">
        <f t="shared" si="15"/>
        <v>1.00841</v>
      </c>
      <c r="R95" s="168"/>
      <c r="S95" s="169"/>
      <c r="T95" s="167"/>
    </row>
    <row r="96" spans="1:20" x14ac:dyDescent="0.3">
      <c r="A96" s="162"/>
      <c r="B96" s="136">
        <v>44593</v>
      </c>
      <c r="C96" s="163">
        <f>IFERROR(TRUNC(ROUND(INDEX('INPP base jul 2019'!$C$9:$N$233,MATCH('Factor de Ajuste'!$B96,'INPP base jul 2019'!$B$9:$B$235,0),MATCH('Factor de Ajuste'!C$10,'INPP base jul 2019'!$C$8:$N$8,0)),5),5),"")</f>
        <v>124.712</v>
      </c>
      <c r="D96" s="163">
        <f>IFERROR(TRUNC(ROUND(INDEX('INPP base jul 2019'!$C$9:$N$233,MATCH('Factor de Ajuste'!$B96,'INPP base jul 2019'!$B$9:$B$235,0),MATCH('Factor de Ajuste'!D$10,'INPP base jul 2019'!$C$8:$N$8,0)),5),5),"")</f>
        <v>123.19817999999999</v>
      </c>
      <c r="E96" s="163">
        <f>IFERROR(TRUNC(ROUND(INDEX('INPP base jul 2019'!$C$9:$N$233,MATCH('Factor de Ajuste'!$B96,'INPP base jul 2019'!$B$9:$B$235,0),MATCH('Factor de Ajuste'!E$10,'INPP base jul 2019'!$C$8:$N$8,0)),5),5),"")</f>
        <v>121.7273</v>
      </c>
      <c r="F96" s="173">
        <f>IFERROR(TRUNC(ROUND(INDEX('INPP base jul 2019'!$C$9:$N$233,MATCH('Factor de Ajuste'!$B96,'INPP base jul 2019'!$B$9:$B$235,0),MATCH('Factor de Ajuste'!F$10,'INPP base jul 2019'!$C$8:$N$8,0)),5),5),"")</f>
        <v>114.89569</v>
      </c>
      <c r="G96" s="173">
        <f>IFERROR(TRUNC(ROUND(INDEX('INPP base jul 2019'!$C$9:$N$233,MATCH('Factor de Ajuste'!$B96,'INPP base jul 2019'!$B$9:$B$235,0),MATCH('Factor de Ajuste'!G$10,'INPP base jul 2019'!$C$8:$N$8,0)),5),5),"")</f>
        <v>113.81617</v>
      </c>
      <c r="H96" s="173">
        <f>IFERROR(TRUNC(ROUND(INDEX('INPP base jul 2019'!$C$9:$N$233,MATCH('Factor de Ajuste'!$B96,'INPP base jul 2019'!$B$9:$B$235,0),MATCH('Factor de Ajuste'!H$10,'INPP base jul 2019'!$C$8:$N$8,0)),5),5),"")</f>
        <v>149.52669</v>
      </c>
      <c r="I96" s="173">
        <f>IFERROR(TRUNC(ROUND(INDEX('INPP base jul 2019'!$C$9:$N$233,MATCH('Factor de Ajuste'!$B96,'INPP base jul 2019'!$B$9:$B$235,0),MATCH('Factor de Ajuste'!I$10,'INPP base jul 2019'!$C$8:$N$8,0)),5),5),"")</f>
        <v>127.00812999999999</v>
      </c>
      <c r="J96" s="173">
        <f>IFERROR(TRUNC(ROUND(INDEX('INPP base jul 2019'!$C$9:$N$233,MATCH('Factor de Ajuste'!$B96,'INPP base jul 2019'!$B$9:$B$235,0),MATCH('Factor de Ajuste'!J$10,'INPP base jul 2019'!$C$8:$N$8,0)),5),5),"")</f>
        <v>111.83315</v>
      </c>
      <c r="K96" s="173">
        <f>IFERROR(TRUNC(ROUND(INDEX('INPP base jul 2019'!$C$9:$N$233,MATCH('Factor de Ajuste'!$B96,'INPP base jul 2019'!$B$9:$B$235,0),MATCH('Factor de Ajuste'!K$10,'INPP base jul 2019'!$C$8:$N$8,0)),5),5),"")</f>
        <v>108.13764</v>
      </c>
      <c r="L96" s="173">
        <f>IFERROR(TRUNC(ROUND(INDEX('INPP base jul 2019'!$C$9:$N$233,MATCH('Factor de Ajuste'!$B96,'INPP base jul 2019'!$B$9:$B$235,0),MATCH('Factor de Ajuste'!L$10,'INPP base jul 2019'!$C$8:$N$8,0)),5),5),"")</f>
        <v>113.12993</v>
      </c>
      <c r="M96" s="173">
        <f>IFERROR(TRUNC(ROUND(INDEX('INPP base jul 2019'!$C$9:$N$233,MATCH('Factor de Ajuste'!$B96,'INPP base jul 2019'!$B$9:$B$235,0),MATCH('Factor de Ajuste'!M$10,'INPP base jul 2019'!$C$8:$N$8,0)),5),5),"")</f>
        <v>111.31214</v>
      </c>
      <c r="N96" s="173">
        <f>IFERROR(TRUNC(ROUND(INDEX('INPP base jul 2019'!$C$9:$N$233,MATCH('Factor de Ajuste'!$B96,'INPP base jul 2019'!$B$9:$B$235,0),MATCH('Factor de Ajuste'!N$10,'INPP base jul 2019'!$C$8:$N$8,0)),5),5),"")</f>
        <v>114.71688</v>
      </c>
      <c r="O96" s="163">
        <f t="shared" si="2"/>
        <v>118.47575999999999</v>
      </c>
      <c r="P96" s="163">
        <f t="shared" ref="P96:P97" si="16">ROUND(O94/O93,5)</f>
        <v>1.0082100000000001</v>
      </c>
      <c r="R96" s="168"/>
      <c r="S96" s="169"/>
      <c r="T96" s="167"/>
    </row>
    <row r="97" spans="1:20" x14ac:dyDescent="0.3">
      <c r="A97" s="162"/>
      <c r="B97" s="136">
        <v>44621</v>
      </c>
      <c r="C97" s="163">
        <f>IFERROR(TRUNC(ROUND(INDEX('INPP base jul 2019'!$C$9:$N$233,MATCH('Factor de Ajuste'!$B97,'INPP base jul 2019'!$B$9:$B$235,0),MATCH('Factor de Ajuste'!C$10,'INPP base jul 2019'!$C$8:$N$8,0)),5),5),"")</f>
        <v>126.59403</v>
      </c>
      <c r="D97" s="163">
        <f>IFERROR(TRUNC(ROUND(INDEX('INPP base jul 2019'!$C$9:$N$233,MATCH('Factor de Ajuste'!$B97,'INPP base jul 2019'!$B$9:$B$235,0),MATCH('Factor de Ajuste'!D$10,'INPP base jul 2019'!$C$8:$N$8,0)),5),5),"")</f>
        <v>124.12647</v>
      </c>
      <c r="E97" s="163">
        <f>IFERROR(TRUNC(ROUND(INDEX('INPP base jul 2019'!$C$9:$N$233,MATCH('Factor de Ajuste'!$B97,'INPP base jul 2019'!$B$9:$B$235,0),MATCH('Factor de Ajuste'!E$10,'INPP base jul 2019'!$C$8:$N$8,0)),5),5),"")</f>
        <v>121.74973</v>
      </c>
      <c r="F97" s="173">
        <f>IFERROR(TRUNC(ROUND(INDEX('INPP base jul 2019'!$C$9:$N$233,MATCH('Factor de Ajuste'!$B97,'INPP base jul 2019'!$B$9:$B$235,0),MATCH('Factor de Ajuste'!F$10,'INPP base jul 2019'!$C$8:$N$8,0)),5),5),"")</f>
        <v>115.77401</v>
      </c>
      <c r="G97" s="173">
        <f>IFERROR(TRUNC(ROUND(INDEX('INPP base jul 2019'!$C$9:$N$233,MATCH('Factor de Ajuste'!$B97,'INPP base jul 2019'!$B$9:$B$235,0),MATCH('Factor de Ajuste'!G$10,'INPP base jul 2019'!$C$8:$N$8,0)),5),5),"")</f>
        <v>114.97862000000001</v>
      </c>
      <c r="H97" s="173">
        <f>IFERROR(TRUNC(ROUND(INDEX('INPP base jul 2019'!$C$9:$N$233,MATCH('Factor de Ajuste'!$B97,'INPP base jul 2019'!$B$9:$B$235,0),MATCH('Factor de Ajuste'!H$10,'INPP base jul 2019'!$C$8:$N$8,0)),5),5),"")</f>
        <v>152.60458</v>
      </c>
      <c r="I97" s="173">
        <f>IFERROR(TRUNC(ROUND(INDEX('INPP base jul 2019'!$C$9:$N$233,MATCH('Factor de Ajuste'!$B97,'INPP base jul 2019'!$B$9:$B$235,0),MATCH('Factor de Ajuste'!I$10,'INPP base jul 2019'!$C$8:$N$8,0)),5),5),"")</f>
        <v>128.46754000000001</v>
      </c>
      <c r="J97" s="173">
        <f>IFERROR(TRUNC(ROUND(INDEX('INPP base jul 2019'!$C$9:$N$233,MATCH('Factor de Ajuste'!$B97,'INPP base jul 2019'!$B$9:$B$235,0),MATCH('Factor de Ajuste'!J$10,'INPP base jul 2019'!$C$8:$N$8,0)),5),5),"")</f>
        <v>113.7848</v>
      </c>
      <c r="K97" s="173">
        <f>IFERROR(TRUNC(ROUND(INDEX('INPP base jul 2019'!$C$9:$N$233,MATCH('Factor de Ajuste'!$B97,'INPP base jul 2019'!$B$9:$B$235,0),MATCH('Factor de Ajuste'!K$10,'INPP base jul 2019'!$C$8:$N$8,0)),5),5),"")</f>
        <v>109.11493</v>
      </c>
      <c r="L97" s="173">
        <f>IFERROR(TRUNC(ROUND(INDEX('INPP base jul 2019'!$C$9:$N$233,MATCH('Factor de Ajuste'!$B97,'INPP base jul 2019'!$B$9:$B$235,0),MATCH('Factor de Ajuste'!L$10,'INPP base jul 2019'!$C$8:$N$8,0)),5),5),"")</f>
        <v>114.17229</v>
      </c>
      <c r="M97" s="173">
        <f>IFERROR(TRUNC(ROUND(INDEX('INPP base jul 2019'!$C$9:$N$233,MATCH('Factor de Ajuste'!$B97,'INPP base jul 2019'!$B$9:$B$235,0),MATCH('Factor de Ajuste'!M$10,'INPP base jul 2019'!$C$8:$N$8,0)),5),5),"")</f>
        <v>112.02545000000001</v>
      </c>
      <c r="N97" s="173">
        <f>IFERROR(TRUNC(ROUND(INDEX('INPP base jul 2019'!$C$9:$N$233,MATCH('Factor de Ajuste'!$B97,'INPP base jul 2019'!$B$9:$B$235,0),MATCH('Factor de Ajuste'!N$10,'INPP base jul 2019'!$C$8:$N$8,0)),5),5),"")</f>
        <v>116.18707000000001</v>
      </c>
      <c r="O97" s="163">
        <f t="shared" si="2"/>
        <v>119.71026999999999</v>
      </c>
      <c r="P97" s="163">
        <f t="shared" si="16"/>
        <v>1.00359</v>
      </c>
      <c r="R97" s="168"/>
      <c r="S97" s="169"/>
      <c r="T97" s="167"/>
    </row>
    <row r="98" spans="1:20" x14ac:dyDescent="0.3">
      <c r="A98" s="162"/>
      <c r="B98" s="136">
        <v>44652</v>
      </c>
      <c r="C98" s="163">
        <f>IFERROR(TRUNC(ROUND(INDEX('INPP base jul 2019'!$C$9:$N$233,MATCH('Factor de Ajuste'!$B98,'INPP base jul 2019'!$B$9:$B$235,0),MATCH('Factor de Ajuste'!C$10,'INPP base jul 2019'!$C$8:$N$8,0)),5),5),"")</f>
        <v>130.8707</v>
      </c>
      <c r="D98" s="163">
        <f>IFERROR(TRUNC(ROUND(INDEX('INPP base jul 2019'!$C$9:$N$233,MATCH('Factor de Ajuste'!$B98,'INPP base jul 2019'!$B$9:$B$235,0),MATCH('Factor de Ajuste'!D$10,'INPP base jul 2019'!$C$8:$N$8,0)),5),5),"")</f>
        <v>125.4927</v>
      </c>
      <c r="E98" s="163">
        <f>IFERROR(TRUNC(ROUND(INDEX('INPP base jul 2019'!$C$9:$N$233,MATCH('Factor de Ajuste'!$B98,'INPP base jul 2019'!$B$9:$B$235,0),MATCH('Factor de Ajuste'!E$10,'INPP base jul 2019'!$C$8:$N$8,0)),5),5),"")</f>
        <v>123.00454999999999</v>
      </c>
      <c r="F98" s="173">
        <f>IFERROR(TRUNC(ROUND(INDEX('INPP base jul 2019'!$C$9:$N$233,MATCH('Factor de Ajuste'!$B98,'INPP base jul 2019'!$B$9:$B$235,0),MATCH('Factor de Ajuste'!F$10,'INPP base jul 2019'!$C$8:$N$8,0)),5),5),"")</f>
        <v>115.56187</v>
      </c>
      <c r="G98" s="173">
        <f>IFERROR(TRUNC(ROUND(INDEX('INPP base jul 2019'!$C$9:$N$233,MATCH('Factor de Ajuste'!$B98,'INPP base jul 2019'!$B$9:$B$235,0),MATCH('Factor de Ajuste'!G$10,'INPP base jul 2019'!$C$8:$N$8,0)),5),5),"")</f>
        <v>115.91607</v>
      </c>
      <c r="H98" s="173">
        <f>IFERROR(TRUNC(ROUND(INDEX('INPP base jul 2019'!$C$9:$N$233,MATCH('Factor de Ajuste'!$B98,'INPP base jul 2019'!$B$9:$B$235,0),MATCH('Factor de Ajuste'!H$10,'INPP base jul 2019'!$C$8:$N$8,0)),5),5),"")</f>
        <v>149.12089</v>
      </c>
      <c r="I98" s="173">
        <f>IFERROR(TRUNC(ROUND(INDEX('INPP base jul 2019'!$C$9:$N$233,MATCH('Factor de Ajuste'!$B98,'INPP base jul 2019'!$B$9:$B$235,0),MATCH('Factor de Ajuste'!I$10,'INPP base jul 2019'!$C$8:$N$8,0)),5),5),"")</f>
        <v>128.46977000000001</v>
      </c>
      <c r="J98" s="173">
        <f>IFERROR(TRUNC(ROUND(INDEX('INPP base jul 2019'!$C$9:$N$233,MATCH('Factor de Ajuste'!$B98,'INPP base jul 2019'!$B$9:$B$235,0),MATCH('Factor de Ajuste'!J$10,'INPP base jul 2019'!$C$8:$N$8,0)),5),5),"")</f>
        <v>112.02888</v>
      </c>
      <c r="K98" s="173">
        <f>IFERROR(TRUNC(ROUND(INDEX('INPP base jul 2019'!$C$9:$N$233,MATCH('Factor de Ajuste'!$B98,'INPP base jul 2019'!$B$9:$B$235,0),MATCH('Factor de Ajuste'!K$10,'INPP base jul 2019'!$C$8:$N$8,0)),5),5),"")</f>
        <v>107.18407999999999</v>
      </c>
      <c r="L98" s="173">
        <f>IFERROR(TRUNC(ROUND(INDEX('INPP base jul 2019'!$C$9:$N$233,MATCH('Factor de Ajuste'!$B98,'INPP base jul 2019'!$B$9:$B$235,0),MATCH('Factor de Ajuste'!L$10,'INPP base jul 2019'!$C$8:$N$8,0)),5),5),"")</f>
        <v>113.75405000000001</v>
      </c>
      <c r="M98" s="173">
        <f>IFERROR(TRUNC(ROUND(INDEX('INPP base jul 2019'!$C$9:$N$233,MATCH('Factor de Ajuste'!$B98,'INPP base jul 2019'!$B$9:$B$235,0),MATCH('Factor de Ajuste'!M$10,'INPP base jul 2019'!$C$8:$N$8,0)),5),5),"")</f>
        <v>111.03059</v>
      </c>
      <c r="N98" s="173">
        <f>IFERROR(TRUNC(ROUND(INDEX('INPP base jul 2019'!$C$9:$N$233,MATCH('Factor de Ajuste'!$B98,'INPP base jul 2019'!$B$9:$B$235,0),MATCH('Factor de Ajuste'!N$10,'INPP base jul 2019'!$C$8:$N$8,0)),5),5),"")</f>
        <v>115.86139</v>
      </c>
      <c r="O98" s="163">
        <f t="shared" si="2"/>
        <v>120.02589999999999</v>
      </c>
      <c r="P98" s="163">
        <f t="shared" ref="P98" si="17">ROUND(O96/O95,5)</f>
        <v>1.00698</v>
      </c>
      <c r="R98" s="168"/>
      <c r="S98" s="169"/>
      <c r="T98" s="167"/>
    </row>
    <row r="99" spans="1:20" x14ac:dyDescent="0.3">
      <c r="A99" s="162"/>
      <c r="B99" s="136">
        <v>44682</v>
      </c>
      <c r="C99" s="163">
        <f>IFERROR(TRUNC(ROUND(INDEX('INPP base jul 2019'!$C$9:$N$233,MATCH('Factor de Ajuste'!$B99,'INPP base jul 2019'!$B$9:$B$235,0),MATCH('Factor de Ajuste'!C$10,'INPP base jul 2019'!$C$8:$N$8,0)),5),5),"")</f>
        <v>132.94398000000001</v>
      </c>
      <c r="D99" s="163">
        <f>IFERROR(TRUNC(ROUND(INDEX('INPP base jul 2019'!$C$9:$N$233,MATCH('Factor de Ajuste'!$B99,'INPP base jul 2019'!$B$9:$B$235,0),MATCH('Factor de Ajuste'!D$10,'INPP base jul 2019'!$C$8:$N$8,0)),5),5),"")</f>
        <v>127.40627000000001</v>
      </c>
      <c r="E99" s="163">
        <f>IFERROR(TRUNC(ROUND(INDEX('INPP base jul 2019'!$C$9:$N$233,MATCH('Factor de Ajuste'!$B99,'INPP base jul 2019'!$B$9:$B$235,0),MATCH('Factor de Ajuste'!E$10,'INPP base jul 2019'!$C$8:$N$8,0)),5),5),"")</f>
        <v>125.59988</v>
      </c>
      <c r="F99" s="173">
        <f>IFERROR(TRUNC(ROUND(INDEX('INPP base jul 2019'!$C$9:$N$233,MATCH('Factor de Ajuste'!$B99,'INPP base jul 2019'!$B$9:$B$235,0),MATCH('Factor de Ajuste'!F$10,'INPP base jul 2019'!$C$8:$N$8,0)),5),5),"")</f>
        <v>116.16082</v>
      </c>
      <c r="G99" s="173">
        <f>IFERROR(TRUNC(ROUND(INDEX('INPP base jul 2019'!$C$9:$N$233,MATCH('Factor de Ajuste'!$B99,'INPP base jul 2019'!$B$9:$B$235,0),MATCH('Factor de Ajuste'!G$10,'INPP base jul 2019'!$C$8:$N$8,0)),5),5),"")</f>
        <v>116.91656999999999</v>
      </c>
      <c r="H99" s="173">
        <f>IFERROR(TRUNC(ROUND(INDEX('INPP base jul 2019'!$C$9:$N$233,MATCH('Factor de Ajuste'!$B99,'INPP base jul 2019'!$B$9:$B$235,0),MATCH('Factor de Ajuste'!H$10,'INPP base jul 2019'!$C$8:$N$8,0)),5),5),"")</f>
        <v>144.71091000000001</v>
      </c>
      <c r="I99" s="173">
        <f>IFERROR(TRUNC(ROUND(INDEX('INPP base jul 2019'!$C$9:$N$233,MATCH('Factor de Ajuste'!$B99,'INPP base jul 2019'!$B$9:$B$235,0),MATCH('Factor de Ajuste'!I$10,'INPP base jul 2019'!$C$8:$N$8,0)),5),5),"")</f>
        <v>129.0761</v>
      </c>
      <c r="J99" s="173">
        <f>IFERROR(TRUNC(ROUND(INDEX('INPP base jul 2019'!$C$9:$N$233,MATCH('Factor de Ajuste'!$B99,'INPP base jul 2019'!$B$9:$B$235,0),MATCH('Factor de Ajuste'!J$10,'INPP base jul 2019'!$C$8:$N$8,0)),5),5),"")</f>
        <v>112.92012</v>
      </c>
      <c r="K99" s="173">
        <f>IFERROR(TRUNC(ROUND(INDEX('INPP base jul 2019'!$C$9:$N$233,MATCH('Factor de Ajuste'!$B99,'INPP base jul 2019'!$B$9:$B$235,0),MATCH('Factor de Ajuste'!K$10,'INPP base jul 2019'!$C$8:$N$8,0)),5),5),"")</f>
        <v>109.17686999999999</v>
      </c>
      <c r="L99" s="173">
        <f>IFERROR(TRUNC(ROUND(INDEX('INPP base jul 2019'!$C$9:$N$233,MATCH('Factor de Ajuste'!$B99,'INPP base jul 2019'!$B$9:$B$235,0),MATCH('Factor de Ajuste'!L$10,'INPP base jul 2019'!$C$8:$N$8,0)),5),5),"")</f>
        <v>114.61839000000001</v>
      </c>
      <c r="M99" s="173">
        <f>IFERROR(TRUNC(ROUND(INDEX('INPP base jul 2019'!$C$9:$N$233,MATCH('Factor de Ajuste'!$B99,'INPP base jul 2019'!$B$9:$B$235,0),MATCH('Factor de Ajuste'!M$10,'INPP base jul 2019'!$C$8:$N$8,0)),5),5),"")</f>
        <v>111.35921999999999</v>
      </c>
      <c r="N99" s="173">
        <f>IFERROR(TRUNC(ROUND(INDEX('INPP base jul 2019'!$C$9:$N$233,MATCH('Factor de Ajuste'!$B99,'INPP base jul 2019'!$B$9:$B$235,0),MATCH('Factor de Ajuste'!N$10,'INPP base jul 2019'!$C$8:$N$8,0)),5),5),"")</f>
        <v>116.55542</v>
      </c>
      <c r="O99" s="163">
        <f t="shared" si="2"/>
        <v>120.90618000000001</v>
      </c>
      <c r="P99" s="163">
        <f t="shared" ref="P99" si="18">ROUND(O97/O96,5)</f>
        <v>1.0104200000000001</v>
      </c>
      <c r="R99" s="168"/>
      <c r="S99" s="169"/>
      <c r="T99" s="167"/>
    </row>
    <row r="100" spans="1:20" x14ac:dyDescent="0.3">
      <c r="A100" s="162"/>
      <c r="B100" s="136">
        <v>44713</v>
      </c>
      <c r="C100" s="163">
        <f>IFERROR(TRUNC(ROUND(INDEX('INPP base jul 2019'!$C$9:$N$233,MATCH('Factor de Ajuste'!$B100,'INPP base jul 2019'!$B$9:$B$235,0),MATCH('Factor de Ajuste'!C$10,'INPP base jul 2019'!$C$8:$N$8,0)),5),5),"")</f>
        <v>133.34264999999999</v>
      </c>
      <c r="D100" s="163">
        <f>IFERROR(TRUNC(ROUND(INDEX('INPP base jul 2019'!$C$9:$N$233,MATCH('Factor de Ajuste'!$B100,'INPP base jul 2019'!$B$9:$B$235,0),MATCH('Factor de Ajuste'!D$10,'INPP base jul 2019'!$C$8:$N$8,0)),5),5),"")</f>
        <v>128.30715000000001</v>
      </c>
      <c r="E100" s="163">
        <f>IFERROR(TRUNC(ROUND(INDEX('INPP base jul 2019'!$C$9:$N$233,MATCH('Factor de Ajuste'!$B100,'INPP base jul 2019'!$B$9:$B$235,0),MATCH('Factor de Ajuste'!E$10,'INPP base jul 2019'!$C$8:$N$8,0)),5),5),"")</f>
        <v>128.63014000000001</v>
      </c>
      <c r="F100" s="173">
        <f>IFERROR(TRUNC(ROUND(INDEX('INPP base jul 2019'!$C$9:$N$233,MATCH('Factor de Ajuste'!$B100,'INPP base jul 2019'!$B$9:$B$235,0),MATCH('Factor de Ajuste'!F$10,'INPP base jul 2019'!$C$8:$N$8,0)),5),5),"")</f>
        <v>117.48837</v>
      </c>
      <c r="G100" s="173">
        <f>IFERROR(TRUNC(ROUND(INDEX('INPP base jul 2019'!$C$9:$N$233,MATCH('Factor de Ajuste'!$B100,'INPP base jul 2019'!$B$9:$B$235,0),MATCH('Factor de Ajuste'!G$10,'INPP base jul 2019'!$C$8:$N$8,0)),5),5),"")</f>
        <v>117.95901000000001</v>
      </c>
      <c r="H100" s="173">
        <f>IFERROR(TRUNC(ROUND(INDEX('INPP base jul 2019'!$C$9:$N$233,MATCH('Factor de Ajuste'!$B100,'INPP base jul 2019'!$B$9:$B$235,0),MATCH('Factor de Ajuste'!H$10,'INPP base jul 2019'!$C$8:$N$8,0)),5),5),"")</f>
        <v>144.19445999999999</v>
      </c>
      <c r="I100" s="173">
        <f>IFERROR(TRUNC(ROUND(INDEX('INPP base jul 2019'!$C$9:$N$233,MATCH('Factor de Ajuste'!$B100,'INPP base jul 2019'!$B$9:$B$235,0),MATCH('Factor de Ajuste'!I$10,'INPP base jul 2019'!$C$8:$N$8,0)),5),5),"")</f>
        <v>129.52563000000001</v>
      </c>
      <c r="J100" s="173">
        <f>IFERROR(TRUNC(ROUND(INDEX('INPP base jul 2019'!$C$9:$N$233,MATCH('Factor de Ajuste'!$B100,'INPP base jul 2019'!$B$9:$B$235,0),MATCH('Factor de Ajuste'!J$10,'INPP base jul 2019'!$C$8:$N$8,0)),5),5),"")</f>
        <v>112.72655</v>
      </c>
      <c r="K100" s="173">
        <f>IFERROR(TRUNC(ROUND(INDEX('INPP base jul 2019'!$C$9:$N$233,MATCH('Factor de Ajuste'!$B100,'INPP base jul 2019'!$B$9:$B$235,0),MATCH('Factor de Ajuste'!K$10,'INPP base jul 2019'!$C$8:$N$8,0)),5),5),"")</f>
        <v>108.95307</v>
      </c>
      <c r="L100" s="173">
        <f>IFERROR(TRUNC(ROUND(INDEX('INPP base jul 2019'!$C$9:$N$233,MATCH('Factor de Ajuste'!$B100,'INPP base jul 2019'!$B$9:$B$235,0),MATCH('Factor de Ajuste'!L$10,'INPP base jul 2019'!$C$8:$N$8,0)),5),5),"")</f>
        <v>115.61645</v>
      </c>
      <c r="M100" s="173">
        <f>IFERROR(TRUNC(ROUND(INDEX('INPP base jul 2019'!$C$9:$N$233,MATCH('Factor de Ajuste'!$B100,'INPP base jul 2019'!$B$9:$B$235,0),MATCH('Factor de Ajuste'!M$10,'INPP base jul 2019'!$C$8:$N$8,0)),5),5),"")</f>
        <v>111.81478</v>
      </c>
      <c r="N100" s="173">
        <f>IFERROR(TRUNC(ROUND(INDEX('INPP base jul 2019'!$C$9:$N$233,MATCH('Factor de Ajuste'!$B100,'INPP base jul 2019'!$B$9:$B$235,0),MATCH('Factor de Ajuste'!N$10,'INPP base jul 2019'!$C$8:$N$8,0)),5),5),"")</f>
        <v>117.21571</v>
      </c>
      <c r="O100" s="163">
        <f t="shared" si="2"/>
        <v>121.48551999999999</v>
      </c>
      <c r="P100" s="163">
        <f t="shared" ref="P100" si="19">ROUND(O98/O97,5)</f>
        <v>1.00264</v>
      </c>
      <c r="R100" s="168"/>
      <c r="S100" s="169"/>
      <c r="T100" s="167"/>
    </row>
    <row r="101" spans="1:20" x14ac:dyDescent="0.3">
      <c r="A101" s="162"/>
      <c r="B101" s="136">
        <v>44743</v>
      </c>
      <c r="C101" s="163">
        <f>IFERROR(TRUNC(ROUND(INDEX('INPP base jul 2019'!$C$9:$N$233,MATCH('Factor de Ajuste'!$B101,'INPP base jul 2019'!$B$9:$B$235,0),MATCH('Factor de Ajuste'!C$10,'INPP base jul 2019'!$C$8:$N$8,0)),5),5),"")</f>
        <v>133.89977999999999</v>
      </c>
      <c r="D101" s="163">
        <f>IFERROR(TRUNC(ROUND(INDEX('INPP base jul 2019'!$C$9:$N$233,MATCH('Factor de Ajuste'!$B101,'INPP base jul 2019'!$B$9:$B$235,0),MATCH('Factor de Ajuste'!D$10,'INPP base jul 2019'!$C$8:$N$8,0)),5),5),"")</f>
        <v>132.30527000000001</v>
      </c>
      <c r="E101" s="163">
        <f>IFERROR(TRUNC(ROUND(INDEX('INPP base jul 2019'!$C$9:$N$233,MATCH('Factor de Ajuste'!$B101,'INPP base jul 2019'!$B$9:$B$235,0),MATCH('Factor de Ajuste'!E$10,'INPP base jul 2019'!$C$8:$N$8,0)),5),5),"")</f>
        <v>128.03326999999999</v>
      </c>
      <c r="F101" s="173">
        <f>IFERROR(TRUNC(ROUND(INDEX('INPP base jul 2019'!$C$9:$N$233,MATCH('Factor de Ajuste'!$B101,'INPP base jul 2019'!$B$9:$B$235,0),MATCH('Factor de Ajuste'!F$10,'INPP base jul 2019'!$C$8:$N$8,0)),5),5),"")</f>
        <v>118.52885000000001</v>
      </c>
      <c r="G101" s="173">
        <f>IFERROR(TRUNC(ROUND(INDEX('INPP base jul 2019'!$C$9:$N$233,MATCH('Factor de Ajuste'!$B101,'INPP base jul 2019'!$B$9:$B$235,0),MATCH('Factor de Ajuste'!G$10,'INPP base jul 2019'!$C$8:$N$8,0)),5),5),"")</f>
        <v>118.41328</v>
      </c>
      <c r="H101" s="173">
        <f>IFERROR(TRUNC(ROUND(INDEX('INPP base jul 2019'!$C$9:$N$233,MATCH('Factor de Ajuste'!$B101,'INPP base jul 2019'!$B$9:$B$235,0),MATCH('Factor de Ajuste'!H$10,'INPP base jul 2019'!$C$8:$N$8,0)),5),5),"")</f>
        <v>142.08362</v>
      </c>
      <c r="I101" s="173">
        <f>IFERROR(TRUNC(ROUND(INDEX('INPP base jul 2019'!$C$9:$N$233,MATCH('Factor de Ajuste'!$B101,'INPP base jul 2019'!$B$9:$B$235,0),MATCH('Factor de Ajuste'!I$10,'INPP base jul 2019'!$C$8:$N$8,0)),5),5),"")</f>
        <v>130.22788</v>
      </c>
      <c r="J101" s="173">
        <f>IFERROR(TRUNC(ROUND(INDEX('INPP base jul 2019'!$C$9:$N$233,MATCH('Factor de Ajuste'!$B101,'INPP base jul 2019'!$B$9:$B$235,0),MATCH('Factor de Ajuste'!J$10,'INPP base jul 2019'!$C$8:$N$8,0)),5),5),"")</f>
        <v>113.7539</v>
      </c>
      <c r="K101" s="173">
        <f>IFERROR(TRUNC(ROUND(INDEX('INPP base jul 2019'!$C$9:$N$233,MATCH('Factor de Ajuste'!$B101,'INPP base jul 2019'!$B$9:$B$235,0),MATCH('Factor de Ajuste'!K$10,'INPP base jul 2019'!$C$8:$N$8,0)),5),5),"")</f>
        <v>110.37751</v>
      </c>
      <c r="L101" s="173">
        <f>IFERROR(TRUNC(ROUND(INDEX('INPP base jul 2019'!$C$9:$N$233,MATCH('Factor de Ajuste'!$B101,'INPP base jul 2019'!$B$9:$B$235,0),MATCH('Factor de Ajuste'!L$10,'INPP base jul 2019'!$C$8:$N$8,0)),5),5),"")</f>
        <v>117.42767000000001</v>
      </c>
      <c r="M101" s="173">
        <f>IFERROR(TRUNC(ROUND(INDEX('INPP base jul 2019'!$C$9:$N$233,MATCH('Factor de Ajuste'!$B101,'INPP base jul 2019'!$B$9:$B$235,0),MATCH('Factor de Ajuste'!M$10,'INPP base jul 2019'!$C$8:$N$8,0)),5),5),"")</f>
        <v>112.88218000000001</v>
      </c>
      <c r="N101" s="173">
        <f>IFERROR(TRUNC(ROUND(INDEX('INPP base jul 2019'!$C$9:$N$233,MATCH('Factor de Ajuste'!$B101,'INPP base jul 2019'!$B$9:$B$235,0),MATCH('Factor de Ajuste'!N$10,'INPP base jul 2019'!$C$8:$N$8,0)),5),5),"")</f>
        <v>118.63097999999999</v>
      </c>
      <c r="O101" s="163">
        <f t="shared" si="2"/>
        <v>122.17035</v>
      </c>
      <c r="P101" s="163">
        <f t="shared" ref="P101:P102" si="20">ROUND(O99/O98,5)</f>
        <v>1.0073300000000001</v>
      </c>
      <c r="R101" s="168"/>
      <c r="S101" s="169"/>
      <c r="T101" s="167"/>
    </row>
    <row r="102" spans="1:20" x14ac:dyDescent="0.3">
      <c r="A102" s="162"/>
      <c r="B102" s="136">
        <v>44774</v>
      </c>
      <c r="C102" s="163">
        <f>IFERROR(TRUNC(ROUND(INDEX('INPP base jul 2019'!$C$9:$N$233,MATCH('Factor de Ajuste'!$B102,'INPP base jul 2019'!$B$9:$B$235,0),MATCH('Factor de Ajuste'!C$10,'INPP base jul 2019'!$C$8:$N$8,0)),5),5),"")</f>
        <v>134.16628</v>
      </c>
      <c r="D102" s="163">
        <f>IFERROR(TRUNC(ROUND(INDEX('INPP base jul 2019'!$C$9:$N$233,MATCH('Factor de Ajuste'!$B102,'INPP base jul 2019'!$B$9:$B$235,0),MATCH('Factor de Ajuste'!D$10,'INPP base jul 2019'!$C$8:$N$8,0)),5),5),"")</f>
        <v>133.45839000000001</v>
      </c>
      <c r="E102" s="163">
        <f>IFERROR(TRUNC(ROUND(INDEX('INPP base jul 2019'!$C$9:$N$233,MATCH('Factor de Ajuste'!$B102,'INPP base jul 2019'!$B$9:$B$235,0),MATCH('Factor de Ajuste'!E$10,'INPP base jul 2019'!$C$8:$N$8,0)),5),5),"")</f>
        <v>129.56387000000001</v>
      </c>
      <c r="F102" s="173">
        <f>IFERROR(TRUNC(ROUND(INDEX('INPP base jul 2019'!$C$9:$N$233,MATCH('Factor de Ajuste'!$B102,'INPP base jul 2019'!$B$9:$B$235,0),MATCH('Factor de Ajuste'!F$10,'INPP base jul 2019'!$C$8:$N$8,0)),5),5),"")</f>
        <v>118.52506</v>
      </c>
      <c r="G102" s="173">
        <f>IFERROR(TRUNC(ROUND(INDEX('INPP base jul 2019'!$C$9:$N$233,MATCH('Factor de Ajuste'!$B102,'INPP base jul 2019'!$B$9:$B$235,0),MATCH('Factor de Ajuste'!G$10,'INPP base jul 2019'!$C$8:$N$8,0)),5),5),"")</f>
        <v>119.31922</v>
      </c>
      <c r="H102" s="173">
        <f>IFERROR(TRUNC(ROUND(INDEX('INPP base jul 2019'!$C$9:$N$233,MATCH('Factor de Ajuste'!$B102,'INPP base jul 2019'!$B$9:$B$235,0),MATCH('Factor de Ajuste'!H$10,'INPP base jul 2019'!$C$8:$N$8,0)),5),5),"")</f>
        <v>141.90952999999999</v>
      </c>
      <c r="I102" s="173">
        <f>IFERROR(TRUNC(ROUND(INDEX('INPP base jul 2019'!$C$9:$N$233,MATCH('Factor de Ajuste'!$B102,'INPP base jul 2019'!$B$9:$B$235,0),MATCH('Factor de Ajuste'!I$10,'INPP base jul 2019'!$C$8:$N$8,0)),5),5),"")</f>
        <v>129.84663</v>
      </c>
      <c r="J102" s="173">
        <f>IFERROR(TRUNC(ROUND(INDEX('INPP base jul 2019'!$C$9:$N$233,MATCH('Factor de Ajuste'!$B102,'INPP base jul 2019'!$B$9:$B$235,0),MATCH('Factor de Ajuste'!J$10,'INPP base jul 2019'!$C$8:$N$8,0)),5),5),"")</f>
        <v>113.28591</v>
      </c>
      <c r="K102" s="173">
        <f>IFERROR(TRUNC(ROUND(INDEX('INPP base jul 2019'!$C$9:$N$233,MATCH('Factor de Ajuste'!$B102,'INPP base jul 2019'!$B$9:$B$235,0),MATCH('Factor de Ajuste'!K$10,'INPP base jul 2019'!$C$8:$N$8,0)),5),5),"")</f>
        <v>109.52715000000001</v>
      </c>
      <c r="L102" s="173">
        <f>IFERROR(TRUNC(ROUND(INDEX('INPP base jul 2019'!$C$9:$N$233,MATCH('Factor de Ajuste'!$B102,'INPP base jul 2019'!$B$9:$B$235,0),MATCH('Factor de Ajuste'!L$10,'INPP base jul 2019'!$C$8:$N$8,0)),5),5),"")</f>
        <v>117.23726000000001</v>
      </c>
      <c r="M102" s="173">
        <f>IFERROR(TRUNC(ROUND(INDEX('INPP base jul 2019'!$C$9:$N$233,MATCH('Factor de Ajuste'!$B102,'INPP base jul 2019'!$B$9:$B$235,0),MATCH('Factor de Ajuste'!M$10,'INPP base jul 2019'!$C$8:$N$8,0)),5),5),"")</f>
        <v>112.49486</v>
      </c>
      <c r="N102" s="173">
        <f>IFERROR(TRUNC(ROUND(INDEX('INPP base jul 2019'!$C$9:$N$233,MATCH('Factor de Ajuste'!$B102,'INPP base jul 2019'!$B$9:$B$235,0),MATCH('Factor de Ajuste'!N$10,'INPP base jul 2019'!$C$8:$N$8,0)),5),5),"")</f>
        <v>118.19152</v>
      </c>
      <c r="O102" s="163">
        <f t="shared" si="2"/>
        <v>122.12153000000001</v>
      </c>
      <c r="P102" s="163">
        <f t="shared" si="20"/>
        <v>1.0047900000000001</v>
      </c>
      <c r="R102" s="168"/>
      <c r="S102" s="169"/>
      <c r="T102" s="167"/>
    </row>
    <row r="103" spans="1:20" x14ac:dyDescent="0.3">
      <c r="A103" s="162"/>
      <c r="B103" s="136">
        <v>44805</v>
      </c>
      <c r="C103" s="163">
        <f>IFERROR(TRUNC(ROUND(INDEX('INPP base jul 2019'!$C$9:$N$233,MATCH('Factor de Ajuste'!$B103,'INPP base jul 2019'!$B$9:$B$235,0),MATCH('Factor de Ajuste'!C$10,'INPP base jul 2019'!$C$8:$N$8,0)),5),5),"")</f>
        <v>133.05276000000001</v>
      </c>
      <c r="D103" s="163">
        <f>IFERROR(TRUNC(ROUND(INDEX('INPP base jul 2019'!$C$9:$N$233,MATCH('Factor de Ajuste'!$B103,'INPP base jul 2019'!$B$9:$B$235,0),MATCH('Factor de Ajuste'!D$10,'INPP base jul 2019'!$C$8:$N$8,0)),5),5),"")</f>
        <v>133.85954000000001</v>
      </c>
      <c r="E103" s="163">
        <f>IFERROR(TRUNC(ROUND(INDEX('INPP base jul 2019'!$C$9:$N$233,MATCH('Factor de Ajuste'!$B103,'INPP base jul 2019'!$B$9:$B$235,0),MATCH('Factor de Ajuste'!E$10,'INPP base jul 2019'!$C$8:$N$8,0)),5),5),"")</f>
        <v>130.27432999999999</v>
      </c>
      <c r="F103" s="173">
        <f>IFERROR(TRUNC(ROUND(INDEX('INPP base jul 2019'!$C$9:$N$233,MATCH('Factor de Ajuste'!$B103,'INPP base jul 2019'!$B$9:$B$235,0),MATCH('Factor de Ajuste'!F$10,'INPP base jul 2019'!$C$8:$N$8,0)),5),5),"")</f>
        <v>118.62115</v>
      </c>
      <c r="G103" s="173">
        <f>IFERROR(TRUNC(ROUND(INDEX('INPP base jul 2019'!$C$9:$N$233,MATCH('Factor de Ajuste'!$B103,'INPP base jul 2019'!$B$9:$B$235,0),MATCH('Factor de Ajuste'!G$10,'INPP base jul 2019'!$C$8:$N$8,0)),5),5),"")</f>
        <v>119.61989</v>
      </c>
      <c r="H103" s="173">
        <f>IFERROR(TRUNC(ROUND(INDEX('INPP base jul 2019'!$C$9:$N$233,MATCH('Factor de Ajuste'!$B103,'INPP base jul 2019'!$B$9:$B$235,0),MATCH('Factor de Ajuste'!H$10,'INPP base jul 2019'!$C$8:$N$8,0)),5),5),"")</f>
        <v>136.19734</v>
      </c>
      <c r="I103" s="173">
        <f>IFERROR(TRUNC(ROUND(INDEX('INPP base jul 2019'!$C$9:$N$233,MATCH('Factor de Ajuste'!$B103,'INPP base jul 2019'!$B$9:$B$235,0),MATCH('Factor de Ajuste'!I$10,'INPP base jul 2019'!$C$8:$N$8,0)),5),5),"")</f>
        <v>130.32219000000001</v>
      </c>
      <c r="J103" s="173">
        <f>IFERROR(TRUNC(ROUND(INDEX('INPP base jul 2019'!$C$9:$N$233,MATCH('Factor de Ajuste'!$B103,'INPP base jul 2019'!$B$9:$B$235,0),MATCH('Factor de Ajuste'!J$10,'INPP base jul 2019'!$C$8:$N$8,0)),5),5),"")</f>
        <v>113.90134999999999</v>
      </c>
      <c r="K103" s="173">
        <f>IFERROR(TRUNC(ROUND(INDEX('INPP base jul 2019'!$C$9:$N$233,MATCH('Factor de Ajuste'!$B103,'INPP base jul 2019'!$B$9:$B$235,0),MATCH('Factor de Ajuste'!K$10,'INPP base jul 2019'!$C$8:$N$8,0)),5),5),"")</f>
        <v>109.04866</v>
      </c>
      <c r="L103" s="173">
        <f>IFERROR(TRUNC(ROUND(INDEX('INPP base jul 2019'!$C$9:$N$233,MATCH('Factor de Ajuste'!$B103,'INPP base jul 2019'!$B$9:$B$235,0),MATCH('Factor de Ajuste'!L$10,'INPP base jul 2019'!$C$8:$N$8,0)),5),5),"")</f>
        <v>117.18429</v>
      </c>
      <c r="M103" s="173">
        <f>IFERROR(TRUNC(ROUND(INDEX('INPP base jul 2019'!$C$9:$N$233,MATCH('Factor de Ajuste'!$B103,'INPP base jul 2019'!$B$9:$B$235,0),MATCH('Factor de Ajuste'!M$10,'INPP base jul 2019'!$C$8:$N$8,0)),5),5),"")</f>
        <v>112.35599000000001</v>
      </c>
      <c r="N103" s="173">
        <f>IFERROR(TRUNC(ROUND(INDEX('INPP base jul 2019'!$C$9:$N$233,MATCH('Factor de Ajuste'!$B103,'INPP base jul 2019'!$B$9:$B$235,0),MATCH('Factor de Ajuste'!N$10,'INPP base jul 2019'!$C$8:$N$8,0)),5),5),"")</f>
        <v>118.14328999999999</v>
      </c>
      <c r="O103" s="163">
        <f t="shared" si="2"/>
        <v>121.52406999999999</v>
      </c>
      <c r="P103" s="163">
        <f t="shared" ref="P103" si="21">ROUND(O101/O100,5)</f>
        <v>1.0056400000000001</v>
      </c>
      <c r="R103" s="168"/>
      <c r="S103" s="169"/>
      <c r="T103" s="167"/>
    </row>
    <row r="104" spans="1:20" x14ac:dyDescent="0.3">
      <c r="A104" s="162"/>
      <c r="B104" s="136">
        <v>44835</v>
      </c>
      <c r="C104" s="163">
        <f>IFERROR(TRUNC(ROUND(INDEX('INPP base jul 2019'!$C$9:$N$233,MATCH('Factor de Ajuste'!$B104,'INPP base jul 2019'!$B$9:$B$235,0),MATCH('Factor de Ajuste'!C$10,'INPP base jul 2019'!$C$8:$N$8,0)),5),5),"")</f>
        <v>132.18057999999999</v>
      </c>
      <c r="D104" s="163">
        <f>IFERROR(TRUNC(ROUND(INDEX('INPP base jul 2019'!$C$9:$N$233,MATCH('Factor de Ajuste'!$B104,'INPP base jul 2019'!$B$9:$B$235,0),MATCH('Factor de Ajuste'!D$10,'INPP base jul 2019'!$C$8:$N$8,0)),5),5),"")</f>
        <v>134.27576999999999</v>
      </c>
      <c r="E104" s="163">
        <f>IFERROR(TRUNC(ROUND(INDEX('INPP base jul 2019'!$C$9:$N$233,MATCH('Factor de Ajuste'!$B104,'INPP base jul 2019'!$B$9:$B$235,0),MATCH('Factor de Ajuste'!E$10,'INPP base jul 2019'!$C$8:$N$8,0)),5),5),"")</f>
        <v>128.12845999999999</v>
      </c>
      <c r="F104" s="173">
        <f>IFERROR(TRUNC(ROUND(INDEX('INPP base jul 2019'!$C$9:$N$233,MATCH('Factor de Ajuste'!$B104,'INPP base jul 2019'!$B$9:$B$235,0),MATCH('Factor de Ajuste'!F$10,'INPP base jul 2019'!$C$8:$N$8,0)),5),5),"")</f>
        <v>119.15741</v>
      </c>
      <c r="G104" s="173">
        <f>IFERROR(TRUNC(ROUND(INDEX('INPP base jul 2019'!$C$9:$N$233,MATCH('Factor de Ajuste'!$B104,'INPP base jul 2019'!$B$9:$B$235,0),MATCH('Factor de Ajuste'!G$10,'INPP base jul 2019'!$C$8:$N$8,0)),5),5),"")</f>
        <v>120.31788</v>
      </c>
      <c r="H104" s="173">
        <f>IFERROR(TRUNC(ROUND(INDEX('INPP base jul 2019'!$C$9:$N$233,MATCH('Factor de Ajuste'!$B104,'INPP base jul 2019'!$B$9:$B$235,0),MATCH('Factor de Ajuste'!H$10,'INPP base jul 2019'!$C$8:$N$8,0)),5),5),"")</f>
        <v>132.45371</v>
      </c>
      <c r="I104" s="173">
        <f>IFERROR(TRUNC(ROUND(INDEX('INPP base jul 2019'!$C$9:$N$233,MATCH('Factor de Ajuste'!$B104,'INPP base jul 2019'!$B$9:$B$235,0),MATCH('Factor de Ajuste'!I$10,'INPP base jul 2019'!$C$8:$N$8,0)),5),5),"")</f>
        <v>129.66195999999999</v>
      </c>
      <c r="J104" s="173">
        <f>IFERROR(TRUNC(ROUND(INDEX('INPP base jul 2019'!$C$9:$N$233,MATCH('Factor de Ajuste'!$B104,'INPP base jul 2019'!$B$9:$B$235,0),MATCH('Factor de Ajuste'!J$10,'INPP base jul 2019'!$C$8:$N$8,0)),5),5),"")</f>
        <v>114.0286</v>
      </c>
      <c r="K104" s="173">
        <f>IFERROR(TRUNC(ROUND(INDEX('INPP base jul 2019'!$C$9:$N$233,MATCH('Factor de Ajuste'!$B104,'INPP base jul 2019'!$B$9:$B$235,0),MATCH('Factor de Ajuste'!K$10,'INPP base jul 2019'!$C$8:$N$8,0)),5),5),"")</f>
        <v>109.26665</v>
      </c>
      <c r="L104" s="173">
        <f>IFERROR(TRUNC(ROUND(INDEX('INPP base jul 2019'!$C$9:$N$233,MATCH('Factor de Ajuste'!$B104,'INPP base jul 2019'!$B$9:$B$235,0),MATCH('Factor de Ajuste'!L$10,'INPP base jul 2019'!$C$8:$N$8,0)),5),5),"")</f>
        <v>117.09708999999999</v>
      </c>
      <c r="M104" s="173">
        <f>IFERROR(TRUNC(ROUND(INDEX('INPP base jul 2019'!$C$9:$N$233,MATCH('Factor de Ajuste'!$B104,'INPP base jul 2019'!$B$9:$B$235,0),MATCH('Factor de Ajuste'!M$10,'INPP base jul 2019'!$C$8:$N$8,0)),5),5),"")</f>
        <v>112.62925</v>
      </c>
      <c r="N104" s="173">
        <f>IFERROR(TRUNC(ROUND(INDEX('INPP base jul 2019'!$C$9:$N$233,MATCH('Factor de Ajuste'!$B104,'INPP base jul 2019'!$B$9:$B$235,0),MATCH('Factor de Ajuste'!N$10,'INPP base jul 2019'!$C$8:$N$8,0)),5),5),"")</f>
        <v>118.2872</v>
      </c>
      <c r="O104" s="163">
        <f t="shared" si="2"/>
        <v>121.03807</v>
      </c>
      <c r="P104" s="163">
        <f t="shared" ref="P104" si="22">ROUND(O102/O101,5)</f>
        <v>0.99960000000000004</v>
      </c>
      <c r="R104" s="168"/>
      <c r="S104" s="169"/>
      <c r="T104" s="167"/>
    </row>
    <row r="105" spans="1:20" x14ac:dyDescent="0.3">
      <c r="A105" s="162"/>
      <c r="B105" s="136">
        <v>44866</v>
      </c>
      <c r="C105" s="163">
        <f>IFERROR(TRUNC(ROUND(INDEX('INPP base jul 2019'!$C$9:$N$233,MATCH('Factor de Ajuste'!$B105,'INPP base jul 2019'!$B$9:$B$235,0),MATCH('Factor de Ajuste'!C$10,'INPP base jul 2019'!$C$8:$N$8,0)),5),5),"")</f>
        <v>130.73767000000001</v>
      </c>
      <c r="D105" s="163">
        <f>IFERROR(TRUNC(ROUND(INDEX('INPP base jul 2019'!$C$9:$N$233,MATCH('Factor de Ajuste'!$B105,'INPP base jul 2019'!$B$9:$B$235,0),MATCH('Factor de Ajuste'!D$10,'INPP base jul 2019'!$C$8:$N$8,0)),5),5),"")</f>
        <v>135.76337000000001</v>
      </c>
      <c r="E105" s="163">
        <f>IFERROR(TRUNC(ROUND(INDEX('INPP base jul 2019'!$C$9:$N$233,MATCH('Factor de Ajuste'!$B105,'INPP base jul 2019'!$B$9:$B$235,0),MATCH('Factor de Ajuste'!E$10,'INPP base jul 2019'!$C$8:$N$8,0)),5),5),"")</f>
        <v>125.37794</v>
      </c>
      <c r="F105" s="173">
        <f>IFERROR(TRUNC(ROUND(INDEX('INPP base jul 2019'!$C$9:$N$233,MATCH('Factor de Ajuste'!$B105,'INPP base jul 2019'!$B$9:$B$235,0),MATCH('Factor de Ajuste'!F$10,'INPP base jul 2019'!$C$8:$N$8,0)),5),5),"")</f>
        <v>118.85705</v>
      </c>
      <c r="G105" s="173">
        <f>IFERROR(TRUNC(ROUND(INDEX('INPP base jul 2019'!$C$9:$N$233,MATCH('Factor de Ajuste'!$B105,'INPP base jul 2019'!$B$9:$B$235,0),MATCH('Factor de Ajuste'!G$10,'INPP base jul 2019'!$C$8:$N$8,0)),5),5),"")</f>
        <v>120.54362999999999</v>
      </c>
      <c r="H105" s="173">
        <f>IFERROR(TRUNC(ROUND(INDEX('INPP base jul 2019'!$C$9:$N$233,MATCH('Factor de Ajuste'!$B105,'INPP base jul 2019'!$B$9:$B$235,0),MATCH('Factor de Ajuste'!H$10,'INPP base jul 2019'!$C$8:$N$8,0)),5),5),"")</f>
        <v>132.22324</v>
      </c>
      <c r="I105" s="173">
        <f>IFERROR(TRUNC(ROUND(INDEX('INPP base jul 2019'!$C$9:$N$233,MATCH('Factor de Ajuste'!$B105,'INPP base jul 2019'!$B$9:$B$235,0),MATCH('Factor de Ajuste'!I$10,'INPP base jul 2019'!$C$8:$N$8,0)),5),5),"")</f>
        <v>127.95853</v>
      </c>
      <c r="J105" s="173">
        <f>IFERROR(TRUNC(ROUND(INDEX('INPP base jul 2019'!$C$9:$N$233,MATCH('Factor de Ajuste'!$B105,'INPP base jul 2019'!$B$9:$B$235,0),MATCH('Factor de Ajuste'!J$10,'INPP base jul 2019'!$C$8:$N$8,0)),5),5),"")</f>
        <v>111.58246</v>
      </c>
      <c r="K105" s="173">
        <f>IFERROR(TRUNC(ROUND(INDEX('INPP base jul 2019'!$C$9:$N$233,MATCH('Factor de Ajuste'!$B105,'INPP base jul 2019'!$B$9:$B$235,0),MATCH('Factor de Ajuste'!K$10,'INPP base jul 2019'!$C$8:$N$8,0)),5),5),"")</f>
        <v>107.52589</v>
      </c>
      <c r="L105" s="173">
        <f>IFERROR(TRUNC(ROUND(INDEX('INPP base jul 2019'!$C$9:$N$233,MATCH('Factor de Ajuste'!$B105,'INPP base jul 2019'!$B$9:$B$235,0),MATCH('Factor de Ajuste'!L$10,'INPP base jul 2019'!$C$8:$N$8,0)),5),5),"")</f>
        <v>117.11177000000001</v>
      </c>
      <c r="M105" s="173">
        <f>IFERROR(TRUNC(ROUND(INDEX('INPP base jul 2019'!$C$9:$N$233,MATCH('Factor de Ajuste'!$B105,'INPP base jul 2019'!$B$9:$B$235,0),MATCH('Factor de Ajuste'!M$10,'INPP base jul 2019'!$C$8:$N$8,0)),5),5),"")</f>
        <v>111.67716</v>
      </c>
      <c r="N105" s="173">
        <f>IFERROR(TRUNC(ROUND(INDEX('INPP base jul 2019'!$C$9:$N$233,MATCH('Factor de Ajuste'!$B105,'INPP base jul 2019'!$B$9:$B$235,0),MATCH('Factor de Ajuste'!N$10,'INPP base jul 2019'!$C$8:$N$8,0)),5),5),"")</f>
        <v>117.47431</v>
      </c>
      <c r="O105" s="163">
        <f t="shared" si="2"/>
        <v>119.84227</v>
      </c>
      <c r="P105" s="163">
        <f t="shared" ref="P105" si="23">ROUND(O103/O102,5)</f>
        <v>0.99511000000000005</v>
      </c>
      <c r="R105" s="168"/>
      <c r="S105" s="169"/>
      <c r="T105" s="167"/>
    </row>
    <row r="106" spans="1:20" x14ac:dyDescent="0.3">
      <c r="A106" s="162"/>
      <c r="B106" s="136">
        <v>44896</v>
      </c>
      <c r="C106" s="163">
        <f>IFERROR(TRUNC(ROUND(INDEX('INPP base jul 2019'!$C$9:$N$233,MATCH('Factor de Ajuste'!$B106,'INPP base jul 2019'!$B$9:$B$235,0),MATCH('Factor de Ajuste'!C$10,'INPP base jul 2019'!$C$8:$N$8,0)),5),5),"")</f>
        <v>130.27375000000001</v>
      </c>
      <c r="D106" s="163">
        <f>IFERROR(TRUNC(ROUND(INDEX('INPP base jul 2019'!$C$9:$N$233,MATCH('Factor de Ajuste'!$B106,'INPP base jul 2019'!$B$9:$B$235,0),MATCH('Factor de Ajuste'!D$10,'INPP base jul 2019'!$C$8:$N$8,0)),5),5),"")</f>
        <v>133.10588999999999</v>
      </c>
      <c r="E106" s="163">
        <f>IFERROR(TRUNC(ROUND(INDEX('INPP base jul 2019'!$C$9:$N$233,MATCH('Factor de Ajuste'!$B106,'INPP base jul 2019'!$B$9:$B$235,0),MATCH('Factor de Ajuste'!E$10,'INPP base jul 2019'!$C$8:$N$8,0)),5),5),"")</f>
        <v>126.01544</v>
      </c>
      <c r="F106" s="173">
        <f>IFERROR(TRUNC(ROUND(INDEX('INPP base jul 2019'!$C$9:$N$233,MATCH('Factor de Ajuste'!$B106,'INPP base jul 2019'!$B$9:$B$235,0),MATCH('Factor de Ajuste'!F$10,'INPP base jul 2019'!$C$8:$N$8,0)),5),5),"")</f>
        <v>118.99684999999999</v>
      </c>
      <c r="G106" s="173">
        <f>IFERROR(TRUNC(ROUND(INDEX('INPP base jul 2019'!$C$9:$N$233,MATCH('Factor de Ajuste'!$B106,'INPP base jul 2019'!$B$9:$B$235,0),MATCH('Factor de Ajuste'!G$10,'INPP base jul 2019'!$C$8:$N$8,0)),5),5),"")</f>
        <v>120.8278</v>
      </c>
      <c r="H106" s="173">
        <f>IFERROR(TRUNC(ROUND(INDEX('INPP base jul 2019'!$C$9:$N$233,MATCH('Factor de Ajuste'!$B106,'INPP base jul 2019'!$B$9:$B$235,0),MATCH('Factor de Ajuste'!H$10,'INPP base jul 2019'!$C$8:$N$8,0)),5),5),"")</f>
        <v>134.39570000000001</v>
      </c>
      <c r="I106" s="173">
        <f>IFERROR(TRUNC(ROUND(INDEX('INPP base jul 2019'!$C$9:$N$233,MATCH('Factor de Ajuste'!$B106,'INPP base jul 2019'!$B$9:$B$235,0),MATCH('Factor de Ajuste'!I$10,'INPP base jul 2019'!$C$8:$N$8,0)),5),5),"")</f>
        <v>127.16976</v>
      </c>
      <c r="J106" s="173">
        <f>IFERROR(TRUNC(ROUND(INDEX('INPP base jul 2019'!$C$9:$N$233,MATCH('Factor de Ajuste'!$B106,'INPP base jul 2019'!$B$9:$B$235,0),MATCH('Factor de Ajuste'!J$10,'INPP base jul 2019'!$C$8:$N$8,0)),5),5),"")</f>
        <v>112.92323</v>
      </c>
      <c r="K106" s="173">
        <f>IFERROR(TRUNC(ROUND(INDEX('INPP base jul 2019'!$C$9:$N$233,MATCH('Factor de Ajuste'!$B106,'INPP base jul 2019'!$B$9:$B$235,0),MATCH('Factor de Ajuste'!K$10,'INPP base jul 2019'!$C$8:$N$8,0)),5),5),"")</f>
        <v>107.43103000000001</v>
      </c>
      <c r="L106" s="173">
        <f>IFERROR(TRUNC(ROUND(INDEX('INPP base jul 2019'!$C$9:$N$233,MATCH('Factor de Ajuste'!$B106,'INPP base jul 2019'!$B$9:$B$235,0),MATCH('Factor de Ajuste'!L$10,'INPP base jul 2019'!$C$8:$N$8,0)),5),5),"")</f>
        <v>117.23922</v>
      </c>
      <c r="M106" s="173">
        <f>IFERROR(TRUNC(ROUND(INDEX('INPP base jul 2019'!$C$9:$N$233,MATCH('Factor de Ajuste'!$B106,'INPP base jul 2019'!$B$9:$B$235,0),MATCH('Factor de Ajuste'!M$10,'INPP base jul 2019'!$C$8:$N$8,0)),5),5),"")</f>
        <v>112.04470000000001</v>
      </c>
      <c r="N106" s="173">
        <f>IFERROR(TRUNC(ROUND(INDEX('INPP base jul 2019'!$C$9:$N$233,MATCH('Factor de Ajuste'!$B106,'INPP base jul 2019'!$B$9:$B$235,0),MATCH('Factor de Ajuste'!N$10,'INPP base jul 2019'!$C$8:$N$8,0)),5),5),"")</f>
        <v>117.78654</v>
      </c>
      <c r="O106" s="163">
        <f t="shared" si="2"/>
        <v>120.04962</v>
      </c>
      <c r="P106" s="163">
        <f t="shared" ref="P106" si="24">ROUND(O104/O103,5)</f>
        <v>0.996</v>
      </c>
      <c r="R106" s="168"/>
      <c r="S106" s="169"/>
      <c r="T106" s="167"/>
    </row>
    <row r="107" spans="1:20" x14ac:dyDescent="0.3">
      <c r="A107" s="162"/>
      <c r="B107" s="136">
        <v>44927</v>
      </c>
      <c r="C107" s="163">
        <f>IFERROR(TRUNC(ROUND(INDEX('INPP base jul 2019'!$C$9:$N$233,MATCH('Factor de Ajuste'!$B107,'INPP base jul 2019'!$B$9:$B$235,0),MATCH('Factor de Ajuste'!C$10,'INPP base jul 2019'!$C$8:$N$8,0)),5),5),"")</f>
        <v>133.64831000000001</v>
      </c>
      <c r="D107" s="163">
        <f>IFERROR(TRUNC(ROUND(INDEX('INPP base jul 2019'!$C$9:$N$233,MATCH('Factor de Ajuste'!$B107,'INPP base jul 2019'!$B$9:$B$235,0),MATCH('Factor de Ajuste'!D$10,'INPP base jul 2019'!$C$8:$N$8,0)),5),5),"")</f>
        <v>133.23675</v>
      </c>
      <c r="E107" s="163">
        <f>IFERROR(TRUNC(ROUND(INDEX('INPP base jul 2019'!$C$9:$N$233,MATCH('Factor de Ajuste'!$B107,'INPP base jul 2019'!$B$9:$B$235,0),MATCH('Factor de Ajuste'!E$10,'INPP base jul 2019'!$C$8:$N$8,0)),5),5),"")</f>
        <v>124.95159</v>
      </c>
      <c r="F107" s="173">
        <f>IFERROR(TRUNC(ROUND(INDEX('INPP base jul 2019'!$C$9:$N$233,MATCH('Factor de Ajuste'!$B107,'INPP base jul 2019'!$B$9:$B$235,0),MATCH('Factor de Ajuste'!F$10,'INPP base jul 2019'!$C$8:$N$8,0)),5),5),"")</f>
        <v>118.46153</v>
      </c>
      <c r="G107" s="173">
        <f>IFERROR(TRUNC(ROUND(INDEX('INPP base jul 2019'!$C$9:$N$233,MATCH('Factor de Ajuste'!$B107,'INPP base jul 2019'!$B$9:$B$235,0),MATCH('Factor de Ajuste'!G$10,'INPP base jul 2019'!$C$8:$N$8,0)),5),5),"")</f>
        <v>122.68608999999999</v>
      </c>
      <c r="H107" s="173">
        <f>IFERROR(TRUNC(ROUND(INDEX('INPP base jul 2019'!$C$9:$N$233,MATCH('Factor de Ajuste'!$B107,'INPP base jul 2019'!$B$9:$B$235,0),MATCH('Factor de Ajuste'!H$10,'INPP base jul 2019'!$C$8:$N$8,0)),5),5),"")</f>
        <v>134.84813</v>
      </c>
      <c r="I107" s="173">
        <f>IFERROR(TRUNC(ROUND(INDEX('INPP base jul 2019'!$C$9:$N$233,MATCH('Factor de Ajuste'!$B107,'INPP base jul 2019'!$B$9:$B$235,0),MATCH('Factor de Ajuste'!I$10,'INPP base jul 2019'!$C$8:$N$8,0)),5),5),"")</f>
        <v>127.01008</v>
      </c>
      <c r="J107" s="173">
        <f>IFERROR(TRUNC(ROUND(INDEX('INPP base jul 2019'!$C$9:$N$233,MATCH('Factor de Ajuste'!$B107,'INPP base jul 2019'!$B$9:$B$235,0),MATCH('Factor de Ajuste'!J$10,'INPP base jul 2019'!$C$8:$N$8,0)),5),5),"")</f>
        <v>111.65922999999999</v>
      </c>
      <c r="K107" s="173">
        <f>IFERROR(TRUNC(ROUND(INDEX('INPP base jul 2019'!$C$9:$N$233,MATCH('Factor de Ajuste'!$B107,'INPP base jul 2019'!$B$9:$B$235,0),MATCH('Factor de Ajuste'!K$10,'INPP base jul 2019'!$C$8:$N$8,0)),5),5),"")</f>
        <v>105.32295000000001</v>
      </c>
      <c r="L107" s="173">
        <f>IFERROR(TRUNC(ROUND(INDEX('INPP base jul 2019'!$C$9:$N$233,MATCH('Factor de Ajuste'!$B107,'INPP base jul 2019'!$B$9:$B$235,0),MATCH('Factor de Ajuste'!L$10,'INPP base jul 2019'!$C$8:$N$8,0)),5),5),"")</f>
        <v>117.03716</v>
      </c>
      <c r="M107" s="173">
        <f>IFERROR(TRUNC(ROUND(INDEX('INPP base jul 2019'!$C$9:$N$233,MATCH('Factor de Ajuste'!$B107,'INPP base jul 2019'!$B$9:$B$235,0),MATCH('Factor de Ajuste'!M$10,'INPP base jul 2019'!$C$8:$N$8,0)),5),5),"")</f>
        <v>112.14216</v>
      </c>
      <c r="N107" s="173">
        <f>IFERROR(TRUNC(ROUND(INDEX('INPP base jul 2019'!$C$9:$N$233,MATCH('Factor de Ajuste'!$B107,'INPP base jul 2019'!$B$9:$B$235,0),MATCH('Factor de Ajuste'!N$10,'INPP base jul 2019'!$C$8:$N$8,0)),5),5),"")</f>
        <v>117.46984999999999</v>
      </c>
      <c r="O107" s="163">
        <f t="shared" si="2"/>
        <v>120.56679</v>
      </c>
      <c r="P107" s="163">
        <f t="shared" ref="P107" si="25">ROUND(O105/O104,5)</f>
        <v>0.99012</v>
      </c>
      <c r="R107" s="168"/>
      <c r="S107" s="169"/>
      <c r="T107" s="167"/>
    </row>
    <row r="108" spans="1:20" x14ac:dyDescent="0.3">
      <c r="A108" s="162"/>
      <c r="B108" s="136">
        <v>44958</v>
      </c>
      <c r="C108" s="163">
        <f>IFERROR(TRUNC(ROUND(INDEX('INPP base jul 2019'!$C$9:$N$233,MATCH('Factor de Ajuste'!$B108,'INPP base jul 2019'!$B$9:$B$235,0),MATCH('Factor de Ajuste'!C$10,'INPP base jul 2019'!$C$8:$N$8,0)),5),5),"")</f>
        <v>134.97201999999999</v>
      </c>
      <c r="D108" s="163">
        <f>IFERROR(TRUNC(ROUND(INDEX('INPP base jul 2019'!$C$9:$N$233,MATCH('Factor de Ajuste'!$B108,'INPP base jul 2019'!$B$9:$B$235,0),MATCH('Factor de Ajuste'!D$10,'INPP base jul 2019'!$C$8:$N$8,0)),5),5),"")</f>
        <v>130.69918999999999</v>
      </c>
      <c r="E108" s="163">
        <f>IFERROR(TRUNC(ROUND(INDEX('INPP base jul 2019'!$C$9:$N$233,MATCH('Factor de Ajuste'!$B108,'INPP base jul 2019'!$B$9:$B$235,0),MATCH('Factor de Ajuste'!E$10,'INPP base jul 2019'!$C$8:$N$8,0)),5),5),"")</f>
        <v>124.07382</v>
      </c>
      <c r="F108" s="173">
        <f>IFERROR(TRUNC(ROUND(INDEX('INPP base jul 2019'!$C$9:$N$233,MATCH('Factor de Ajuste'!$B108,'INPP base jul 2019'!$B$9:$B$235,0),MATCH('Factor de Ajuste'!F$10,'INPP base jul 2019'!$C$8:$N$8,0)),5),5),"")</f>
        <v>118.18056</v>
      </c>
      <c r="G108" s="173">
        <f>IFERROR(TRUNC(ROUND(INDEX('INPP base jul 2019'!$C$9:$N$233,MATCH('Factor de Ajuste'!$B108,'INPP base jul 2019'!$B$9:$B$235,0),MATCH('Factor de Ajuste'!G$10,'INPP base jul 2019'!$C$8:$N$8,0)),5),5),"")</f>
        <v>123.52769000000001</v>
      </c>
      <c r="H108" s="173">
        <f>IFERROR(TRUNC(ROUND(INDEX('INPP base jul 2019'!$C$9:$N$233,MATCH('Factor de Ajuste'!$B108,'INPP base jul 2019'!$B$9:$B$235,0),MATCH('Factor de Ajuste'!H$10,'INPP base jul 2019'!$C$8:$N$8,0)),5),5),"")</f>
        <v>131.64413999999999</v>
      </c>
      <c r="I108" s="173">
        <f>IFERROR(TRUNC(ROUND(INDEX('INPP base jul 2019'!$C$9:$N$233,MATCH('Factor de Ajuste'!$B108,'INPP base jul 2019'!$B$9:$B$235,0),MATCH('Factor de Ajuste'!I$10,'INPP base jul 2019'!$C$8:$N$8,0)),5),5),"")</f>
        <v>126.33633</v>
      </c>
      <c r="J108" s="173">
        <f>IFERROR(TRUNC(ROUND(INDEX('INPP base jul 2019'!$C$9:$N$233,MATCH('Factor de Ajuste'!$B108,'INPP base jul 2019'!$B$9:$B$235,0),MATCH('Factor de Ajuste'!J$10,'INPP base jul 2019'!$C$8:$N$8,0)),5),5),"")</f>
        <v>110.70751</v>
      </c>
      <c r="K108" s="173">
        <f>IFERROR(TRUNC(ROUND(INDEX('INPP base jul 2019'!$C$9:$N$233,MATCH('Factor de Ajuste'!$B108,'INPP base jul 2019'!$B$9:$B$235,0),MATCH('Factor de Ajuste'!K$10,'INPP base jul 2019'!$C$8:$N$8,0)),5),5),"")</f>
        <v>104.21129999999999</v>
      </c>
      <c r="L108" s="173">
        <f>IFERROR(TRUNC(ROUND(INDEX('INPP base jul 2019'!$C$9:$N$233,MATCH('Factor de Ajuste'!$B108,'INPP base jul 2019'!$B$9:$B$235,0),MATCH('Factor de Ajuste'!L$10,'INPP base jul 2019'!$C$8:$N$8,0)),5),5),"")</f>
        <v>116.98304</v>
      </c>
      <c r="M108" s="173">
        <f>IFERROR(TRUNC(ROUND(INDEX('INPP base jul 2019'!$C$9:$N$233,MATCH('Factor de Ajuste'!$B108,'INPP base jul 2019'!$B$9:$B$235,0),MATCH('Factor de Ajuste'!M$10,'INPP base jul 2019'!$C$8:$N$8,0)),5),5),"")</f>
        <v>111.43116000000001</v>
      </c>
      <c r="N108" s="173">
        <f>IFERROR(TRUNC(ROUND(INDEX('INPP base jul 2019'!$C$9:$N$233,MATCH('Factor de Ajuste'!$B108,'INPP base jul 2019'!$B$9:$B$235,0),MATCH('Factor de Ajuste'!N$10,'INPP base jul 2019'!$C$8:$N$8,0)),5),5),"")</f>
        <v>117.01473</v>
      </c>
      <c r="O108" s="163">
        <f t="shared" si="2"/>
        <v>120.19995</v>
      </c>
      <c r="P108" s="163">
        <f t="shared" ref="P108" si="26">ROUND(O106/O105,5)</f>
        <v>1.00173</v>
      </c>
      <c r="R108" s="168"/>
      <c r="S108" s="169"/>
      <c r="T108" s="167"/>
    </row>
    <row r="109" spans="1:20" x14ac:dyDescent="0.3">
      <c r="A109" s="162"/>
      <c r="B109" s="136">
        <v>44986</v>
      </c>
      <c r="C109" s="163">
        <f>IFERROR(TRUNC(ROUND(INDEX('INPP base jul 2019'!$C$9:$N$233,MATCH('Factor de Ajuste'!$B109,'INPP base jul 2019'!$B$9:$B$235,0),MATCH('Factor de Ajuste'!C$10,'INPP base jul 2019'!$C$8:$N$8,0)),5),5),"")</f>
        <v>136.25407000000001</v>
      </c>
      <c r="D109" s="163">
        <f>IFERROR(TRUNC(ROUND(INDEX('INPP base jul 2019'!$C$9:$N$233,MATCH('Factor de Ajuste'!$B109,'INPP base jul 2019'!$B$9:$B$235,0),MATCH('Factor de Ajuste'!D$10,'INPP base jul 2019'!$C$8:$N$8,0)),5),5),"")</f>
        <v>129.42878999999999</v>
      </c>
      <c r="E109" s="163">
        <f>IFERROR(TRUNC(ROUND(INDEX('INPP base jul 2019'!$C$9:$N$233,MATCH('Factor de Ajuste'!$B109,'INPP base jul 2019'!$B$9:$B$235,0),MATCH('Factor de Ajuste'!E$10,'INPP base jul 2019'!$C$8:$N$8,0)),5),5),"")</f>
        <v>123.65604999999999</v>
      </c>
      <c r="F109" s="173">
        <f>IFERROR(TRUNC(ROUND(INDEX('INPP base jul 2019'!$C$9:$N$233,MATCH('Factor de Ajuste'!$B109,'INPP base jul 2019'!$B$9:$B$235,0),MATCH('Factor de Ajuste'!F$10,'INPP base jul 2019'!$C$8:$N$8,0)),5),5),"")</f>
        <v>118.31164</v>
      </c>
      <c r="G109" s="173">
        <f>IFERROR(TRUNC(ROUND(INDEX('INPP base jul 2019'!$C$9:$N$233,MATCH('Factor de Ajuste'!$B109,'INPP base jul 2019'!$B$9:$B$235,0),MATCH('Factor de Ajuste'!G$10,'INPP base jul 2019'!$C$8:$N$8,0)),5),5),"")</f>
        <v>124.36578</v>
      </c>
      <c r="H109" s="173">
        <f>IFERROR(TRUNC(ROUND(INDEX('INPP base jul 2019'!$C$9:$N$233,MATCH('Factor de Ajuste'!$B109,'INPP base jul 2019'!$B$9:$B$235,0),MATCH('Factor de Ajuste'!H$10,'INPP base jul 2019'!$C$8:$N$8,0)),5),5),"")</f>
        <v>131.54304999999999</v>
      </c>
      <c r="I109" s="173">
        <f>IFERROR(TRUNC(ROUND(INDEX('INPP base jul 2019'!$C$9:$N$233,MATCH('Factor de Ajuste'!$B109,'INPP base jul 2019'!$B$9:$B$235,0),MATCH('Factor de Ajuste'!I$10,'INPP base jul 2019'!$C$8:$N$8,0)),5),5),"")</f>
        <v>127.13348000000001</v>
      </c>
      <c r="J109" s="173">
        <f>IFERROR(TRUNC(ROUND(INDEX('INPP base jul 2019'!$C$9:$N$233,MATCH('Factor de Ajuste'!$B109,'INPP base jul 2019'!$B$9:$B$235,0),MATCH('Factor de Ajuste'!J$10,'INPP base jul 2019'!$C$8:$N$8,0)),5),5),"")</f>
        <v>110.49366000000001</v>
      </c>
      <c r="K109" s="173">
        <f>IFERROR(TRUNC(ROUND(INDEX('INPP base jul 2019'!$C$9:$N$233,MATCH('Factor de Ajuste'!$B109,'INPP base jul 2019'!$B$9:$B$235,0),MATCH('Factor de Ajuste'!K$10,'INPP base jul 2019'!$C$8:$N$8,0)),5),5),"")</f>
        <v>103.62178</v>
      </c>
      <c r="L109" s="173">
        <f>IFERROR(TRUNC(ROUND(INDEX('INPP base jul 2019'!$C$9:$N$233,MATCH('Factor de Ajuste'!$B109,'INPP base jul 2019'!$B$9:$B$235,0),MATCH('Factor de Ajuste'!L$10,'INPP base jul 2019'!$C$8:$N$8,0)),5),5),"")</f>
        <v>117.22085</v>
      </c>
      <c r="M109" s="173">
        <f>IFERROR(TRUNC(ROUND(INDEX('INPP base jul 2019'!$C$9:$N$233,MATCH('Factor de Ajuste'!$B109,'INPP base jul 2019'!$B$9:$B$235,0),MATCH('Factor de Ajuste'!M$10,'INPP base jul 2019'!$C$8:$N$8,0)),5),5),"")</f>
        <v>111.5444</v>
      </c>
      <c r="N109" s="173">
        <f>IFERROR(TRUNC(ROUND(INDEX('INPP base jul 2019'!$C$9:$N$233,MATCH('Factor de Ajuste'!$B109,'INPP base jul 2019'!$B$9:$B$235,0),MATCH('Factor de Ajuste'!N$10,'INPP base jul 2019'!$C$8:$N$8,0)),5),5),"")</f>
        <v>118.17931</v>
      </c>
      <c r="O109" s="163">
        <f t="shared" si="2"/>
        <v>120.51526</v>
      </c>
      <c r="P109" s="163">
        <f t="shared" ref="P109:P113" si="27">ROUND(O107/O106,5)</f>
        <v>1.00431</v>
      </c>
      <c r="R109" s="168"/>
      <c r="S109" s="169"/>
      <c r="T109" s="167"/>
    </row>
    <row r="110" spans="1:20" x14ac:dyDescent="0.3">
      <c r="A110" s="162"/>
      <c r="B110" s="136">
        <v>45017</v>
      </c>
      <c r="C110" s="163">
        <f>IFERROR(TRUNC(ROUND(INDEX('INPP base jul 2019'!$C$9:$N$233,MATCH('Factor de Ajuste'!$B110,'INPP base jul 2019'!$B$9:$B$235,0),MATCH('Factor de Ajuste'!C$10,'INPP base jul 2019'!$C$8:$N$8,0)),5),5),"")</f>
        <v>136.46795</v>
      </c>
      <c r="D110" s="163">
        <f>IFERROR(TRUNC(ROUND(INDEX('INPP base jul 2019'!$C$9:$N$233,MATCH('Factor de Ajuste'!$B110,'INPP base jul 2019'!$B$9:$B$235,0),MATCH('Factor de Ajuste'!D$10,'INPP base jul 2019'!$C$8:$N$8,0)),5),5),"")</f>
        <v>129.73793000000001</v>
      </c>
      <c r="E110" s="163">
        <f>IFERROR(TRUNC(ROUND(INDEX('INPP base jul 2019'!$C$9:$N$233,MATCH('Factor de Ajuste'!$B110,'INPP base jul 2019'!$B$9:$B$235,0),MATCH('Factor de Ajuste'!E$10,'INPP base jul 2019'!$C$8:$N$8,0)),5),5),"")</f>
        <v>124.56074</v>
      </c>
      <c r="F110" s="173">
        <f>IFERROR(TRUNC(ROUND(INDEX('INPP base jul 2019'!$C$9:$N$233,MATCH('Factor de Ajuste'!$B110,'INPP base jul 2019'!$B$9:$B$235,0),MATCH('Factor de Ajuste'!F$10,'INPP base jul 2019'!$C$8:$N$8,0)),5),5),"")</f>
        <v>117.84526</v>
      </c>
      <c r="G110" s="173">
        <f>IFERROR(TRUNC(ROUND(INDEX('INPP base jul 2019'!$C$9:$N$233,MATCH('Factor de Ajuste'!$B110,'INPP base jul 2019'!$B$9:$B$235,0),MATCH('Factor de Ajuste'!G$10,'INPP base jul 2019'!$C$8:$N$8,0)),5),5),"")</f>
        <v>124.54651</v>
      </c>
      <c r="H110" s="173">
        <f>IFERROR(TRUNC(ROUND(INDEX('INPP base jul 2019'!$C$9:$N$233,MATCH('Factor de Ajuste'!$B110,'INPP base jul 2019'!$B$9:$B$235,0),MATCH('Factor de Ajuste'!H$10,'INPP base jul 2019'!$C$8:$N$8,0)),5),5),"")</f>
        <v>134.42454000000001</v>
      </c>
      <c r="I110" s="173">
        <f>IFERROR(TRUNC(ROUND(INDEX('INPP base jul 2019'!$C$9:$N$233,MATCH('Factor de Ajuste'!$B110,'INPP base jul 2019'!$B$9:$B$235,0),MATCH('Factor de Ajuste'!I$10,'INPP base jul 2019'!$C$8:$N$8,0)),5),5),"")</f>
        <v>127.53931</v>
      </c>
      <c r="J110" s="173">
        <f>IFERROR(TRUNC(ROUND(INDEX('INPP base jul 2019'!$C$9:$N$233,MATCH('Factor de Ajuste'!$B110,'INPP base jul 2019'!$B$9:$B$235,0),MATCH('Factor de Ajuste'!J$10,'INPP base jul 2019'!$C$8:$N$8,0)),5),5),"")</f>
        <v>109.73836</v>
      </c>
      <c r="K110" s="173">
        <f>IFERROR(TRUNC(ROUND(INDEX('INPP base jul 2019'!$C$9:$N$233,MATCH('Factor de Ajuste'!$B110,'INPP base jul 2019'!$B$9:$B$235,0),MATCH('Factor de Ajuste'!K$10,'INPP base jul 2019'!$C$8:$N$8,0)),5),5),"")</f>
        <v>102.50814</v>
      </c>
      <c r="L110" s="173">
        <f>IFERROR(TRUNC(ROUND(INDEX('INPP base jul 2019'!$C$9:$N$233,MATCH('Factor de Ajuste'!$B110,'INPP base jul 2019'!$B$9:$B$235,0),MATCH('Factor de Ajuste'!L$10,'INPP base jul 2019'!$C$8:$N$8,0)),5),5),"")</f>
        <v>116.94076</v>
      </c>
      <c r="M110" s="173">
        <f>IFERROR(TRUNC(ROUND(INDEX('INPP base jul 2019'!$C$9:$N$233,MATCH('Factor de Ajuste'!$B110,'INPP base jul 2019'!$B$9:$B$235,0),MATCH('Factor de Ajuste'!M$10,'INPP base jul 2019'!$C$8:$N$8,0)),5),5),"")</f>
        <v>110.81869</v>
      </c>
      <c r="N110" s="173">
        <f>IFERROR(TRUNC(ROUND(INDEX('INPP base jul 2019'!$C$9:$N$233,MATCH('Factor de Ajuste'!$B110,'INPP base jul 2019'!$B$9:$B$235,0),MATCH('Factor de Ajuste'!N$10,'INPP base jul 2019'!$C$8:$N$8,0)),5),5),"")</f>
        <v>117.55974000000001</v>
      </c>
      <c r="O110" s="163">
        <f>ROUND(SUMPRODUCT($C$8:$N$8,$C110:$N110),5)</f>
        <v>120.44059</v>
      </c>
      <c r="P110" s="163">
        <f t="shared" si="27"/>
        <v>0.99695999999999996</v>
      </c>
      <c r="R110" s="168"/>
      <c r="S110" s="169"/>
      <c r="T110" s="167"/>
    </row>
    <row r="111" spans="1:20" x14ac:dyDescent="0.3">
      <c r="A111" s="162"/>
      <c r="B111" s="136">
        <v>45047</v>
      </c>
      <c r="C111" s="163">
        <f>IFERROR(TRUNC(ROUND(INDEX('INPP base jul 2019'!$C$9:$N$233,MATCH('Factor de Ajuste'!$B111,'INPP base jul 2019'!$B$9:$B$235,0),MATCH('Factor de Ajuste'!C$10,'INPP base jul 2019'!$C$8:$N$8,0)),5),5),"")</f>
        <v>136.78183000000001</v>
      </c>
      <c r="D111" s="163">
        <f>IFERROR(TRUNC(ROUND(INDEX('INPP base jul 2019'!$C$9:$N$233,MATCH('Factor de Ajuste'!$B111,'INPP base jul 2019'!$B$9:$B$235,0),MATCH('Factor de Ajuste'!D$10,'INPP base jul 2019'!$C$8:$N$8,0)),5),5),"")</f>
        <v>128.38705999999999</v>
      </c>
      <c r="E111" s="163">
        <f>IFERROR(TRUNC(ROUND(INDEX('INPP base jul 2019'!$C$9:$N$233,MATCH('Factor de Ajuste'!$B111,'INPP base jul 2019'!$B$9:$B$235,0),MATCH('Factor de Ajuste'!E$10,'INPP base jul 2019'!$C$8:$N$8,0)),5),5),"")</f>
        <v>123.72286</v>
      </c>
      <c r="F111" s="173">
        <f>IFERROR(TRUNC(ROUND(INDEX('INPP base jul 2019'!$C$9:$N$233,MATCH('Factor de Ajuste'!$B111,'INPP base jul 2019'!$B$9:$B$235,0),MATCH('Factor de Ajuste'!F$10,'INPP base jul 2019'!$C$8:$N$8,0)),5),5),"")</f>
        <v>117.71458</v>
      </c>
      <c r="G111" s="173">
        <f>IFERROR(TRUNC(ROUND(INDEX('INPP base jul 2019'!$C$9:$N$233,MATCH('Factor de Ajuste'!$B111,'INPP base jul 2019'!$B$9:$B$235,0),MATCH('Factor de Ajuste'!G$10,'INPP base jul 2019'!$C$8:$N$8,0)),5),5),"")</f>
        <v>124.56476000000001</v>
      </c>
      <c r="H111" s="173">
        <f>IFERROR(TRUNC(ROUND(INDEX('INPP base jul 2019'!$C$9:$N$233,MATCH('Factor de Ajuste'!$B111,'INPP base jul 2019'!$B$9:$B$235,0),MATCH('Factor de Ajuste'!H$10,'INPP base jul 2019'!$C$8:$N$8,0)),5),5),"")</f>
        <v>133.07578000000001</v>
      </c>
      <c r="I111" s="173">
        <f>IFERROR(TRUNC(ROUND(INDEX('INPP base jul 2019'!$C$9:$N$233,MATCH('Factor de Ajuste'!$B111,'INPP base jul 2019'!$B$9:$B$235,0),MATCH('Factor de Ajuste'!I$10,'INPP base jul 2019'!$C$8:$N$8,0)),5),5),"")</f>
        <v>127.76109</v>
      </c>
      <c r="J111" s="173">
        <f>IFERROR(TRUNC(ROUND(INDEX('INPP base jul 2019'!$C$9:$N$233,MATCH('Factor de Ajuste'!$B111,'INPP base jul 2019'!$B$9:$B$235,0),MATCH('Factor de Ajuste'!J$10,'INPP base jul 2019'!$C$8:$N$8,0)),5),5),"")</f>
        <v>109.05410000000001</v>
      </c>
      <c r="K111" s="173">
        <f>IFERROR(TRUNC(ROUND(INDEX('INPP base jul 2019'!$C$9:$N$233,MATCH('Factor de Ajuste'!$B111,'INPP base jul 2019'!$B$9:$B$235,0),MATCH('Factor de Ajuste'!K$10,'INPP base jul 2019'!$C$8:$N$8,0)),5),5),"")</f>
        <v>101.68694000000001</v>
      </c>
      <c r="L111" s="173">
        <f>IFERROR(TRUNC(ROUND(INDEX('INPP base jul 2019'!$C$9:$N$233,MATCH('Factor de Ajuste'!$B111,'INPP base jul 2019'!$B$9:$B$235,0),MATCH('Factor de Ajuste'!L$10,'INPP base jul 2019'!$C$8:$N$8,0)),5),5),"")</f>
        <v>116.76430999999999</v>
      </c>
      <c r="M111" s="173">
        <f>IFERROR(TRUNC(ROUND(INDEX('INPP base jul 2019'!$C$9:$N$233,MATCH('Factor de Ajuste'!$B111,'INPP base jul 2019'!$B$9:$B$235,0),MATCH('Factor de Ajuste'!M$10,'INPP base jul 2019'!$C$8:$N$8,0)),5),5),"")</f>
        <v>110.30191000000001</v>
      </c>
      <c r="N111" s="173">
        <f>IFERROR(TRUNC(ROUND(INDEX('INPP base jul 2019'!$C$9:$N$233,MATCH('Factor de Ajuste'!$B111,'INPP base jul 2019'!$B$9:$B$235,0),MATCH('Factor de Ajuste'!N$10,'INPP base jul 2019'!$C$8:$N$8,0)),5),5),"")</f>
        <v>117.33869</v>
      </c>
      <c r="O111" s="163">
        <f>ROUND(SUMPRODUCT($C$8:$N$8,$C111:$N111),5)</f>
        <v>120.08284999999999</v>
      </c>
      <c r="P111" s="163">
        <f t="shared" si="27"/>
        <v>1.0026200000000001</v>
      </c>
      <c r="R111" s="168"/>
      <c r="S111" s="169"/>
      <c r="T111" s="167"/>
    </row>
    <row r="112" spans="1:20" x14ac:dyDescent="0.3">
      <c r="A112" s="162"/>
      <c r="B112" s="136">
        <v>45078</v>
      </c>
      <c r="C112" s="173">
        <f>IFERROR(TRUNC(ROUND(INDEX('INPP base jul 2019'!$C$9:$N$233,MATCH('Factor de Ajuste'!$B112,'INPP base jul 2019'!$B$9:$B$235,0),MATCH('Factor de Ajuste'!C$10,'INPP base jul 2019'!$C$8:$N$8,0)),5),5),"")</f>
        <v>136.25030000000001</v>
      </c>
      <c r="D112" s="173">
        <f>IFERROR(TRUNC(ROUND(INDEX('INPP base jul 2019'!$C$9:$N$233,MATCH('Factor de Ajuste'!$B112,'INPP base jul 2019'!$B$9:$B$235,0),MATCH('Factor de Ajuste'!D$10,'INPP base jul 2019'!$C$8:$N$8,0)),5),5),"")</f>
        <v>128.68771000000001</v>
      </c>
      <c r="E112" s="173">
        <f>IFERROR(TRUNC(ROUND(INDEX('INPP base jul 2019'!$C$9:$N$233,MATCH('Factor de Ajuste'!$B112,'INPP base jul 2019'!$B$9:$B$235,0),MATCH('Factor de Ajuste'!E$10,'INPP base jul 2019'!$C$8:$N$8,0)),5),5),"")</f>
        <v>122.24482</v>
      </c>
      <c r="F112" s="173">
        <f>IFERROR(TRUNC(ROUND(INDEX('INPP base jul 2019'!$C$9:$N$233,MATCH('Factor de Ajuste'!$B112,'INPP base jul 2019'!$B$9:$B$235,0),MATCH('Factor de Ajuste'!F$10,'INPP base jul 2019'!$C$8:$N$8,0)),5),5),"")</f>
        <v>117.10371000000001</v>
      </c>
      <c r="G112" s="173">
        <f>IFERROR(TRUNC(ROUND(INDEX('INPP base jul 2019'!$C$9:$N$233,MATCH('Factor de Ajuste'!$B112,'INPP base jul 2019'!$B$9:$B$235,0),MATCH('Factor de Ajuste'!G$10,'INPP base jul 2019'!$C$8:$N$8,0)),5),5),"")</f>
        <v>124.44844999999999</v>
      </c>
      <c r="H112" s="173">
        <f>IFERROR(TRUNC(ROUND(INDEX('INPP base jul 2019'!$C$9:$N$233,MATCH('Factor de Ajuste'!$B112,'INPP base jul 2019'!$B$9:$B$235,0),MATCH('Factor de Ajuste'!H$10,'INPP base jul 2019'!$C$8:$N$8,0)),5),5),"")</f>
        <v>130.17514</v>
      </c>
      <c r="I112" s="173">
        <f>IFERROR(TRUNC(ROUND(INDEX('INPP base jul 2019'!$C$9:$N$233,MATCH('Factor de Ajuste'!$B112,'INPP base jul 2019'!$B$9:$B$235,0),MATCH('Factor de Ajuste'!I$10,'INPP base jul 2019'!$C$8:$N$8,0)),5),5),"")</f>
        <v>126.94005</v>
      </c>
      <c r="J112" s="173">
        <f>IFERROR(TRUNC(ROUND(INDEX('INPP base jul 2019'!$C$9:$N$233,MATCH('Factor de Ajuste'!$B112,'INPP base jul 2019'!$B$9:$B$235,0),MATCH('Factor de Ajuste'!J$10,'INPP base jul 2019'!$C$8:$N$8,0)),5),5),"")</f>
        <v>107.91266</v>
      </c>
      <c r="K112" s="173">
        <f>IFERROR(TRUNC(ROUND(INDEX('INPP base jul 2019'!$C$9:$N$233,MATCH('Factor de Ajuste'!$B112,'INPP base jul 2019'!$B$9:$B$235,0),MATCH('Factor de Ajuste'!K$10,'INPP base jul 2019'!$C$8:$N$8,0)),5),5),"")</f>
        <v>102.07004999999999</v>
      </c>
      <c r="L112" s="173">
        <f>IFERROR(TRUNC(ROUND(INDEX('INPP base jul 2019'!$C$9:$N$233,MATCH('Factor de Ajuste'!$B112,'INPP base jul 2019'!$B$9:$B$235,0),MATCH('Factor de Ajuste'!L$10,'INPP base jul 2019'!$C$8:$N$8,0)),5),5),"")</f>
        <v>116.28901999999999</v>
      </c>
      <c r="M112" s="173">
        <f>IFERROR(TRUNC(ROUND(INDEX('INPP base jul 2019'!$C$9:$N$233,MATCH('Factor de Ajuste'!$B112,'INPP base jul 2019'!$B$9:$B$235,0),MATCH('Factor de Ajuste'!M$10,'INPP base jul 2019'!$C$8:$N$8,0)),5),5),"")</f>
        <v>109.4516</v>
      </c>
      <c r="N112" s="173">
        <f>IFERROR(TRUNC(ROUND(INDEX('INPP base jul 2019'!$C$9:$N$233,MATCH('Factor de Ajuste'!$B112,'INPP base jul 2019'!$B$9:$B$235,0),MATCH('Factor de Ajuste'!N$10,'INPP base jul 2019'!$C$8:$N$8,0)),5),5),"")</f>
        <v>116.77947</v>
      </c>
      <c r="O112" s="163">
        <f t="shared" ref="O112:O119" si="28">ROUND(SUMPRODUCT($C$8:$N$8,$C112:$N112),5)</f>
        <v>119.29873000000001</v>
      </c>
      <c r="P112" s="163">
        <f t="shared" si="27"/>
        <v>0.99938000000000005</v>
      </c>
      <c r="R112" s="168"/>
      <c r="S112" s="169"/>
      <c r="T112" s="167"/>
    </row>
    <row r="113" spans="1:20" x14ac:dyDescent="0.3">
      <c r="A113" s="162"/>
      <c r="B113" s="136">
        <v>45108</v>
      </c>
      <c r="C113" s="173">
        <f>IFERROR(TRUNC(ROUND(INDEX('INPP base jul 2019'!$C$9:$N$233,MATCH('Factor de Ajuste'!$B113,'INPP base jul 2019'!$B$9:$B$235,0),MATCH('Factor de Ajuste'!C$10,'INPP base jul 2019'!$C$8:$N$8,0)),5),5),"")</f>
        <v>135.52101999999999</v>
      </c>
      <c r="D113" s="173">
        <f>IFERROR(TRUNC(ROUND(INDEX('INPP base jul 2019'!$C$9:$N$233,MATCH('Factor de Ajuste'!$B113,'INPP base jul 2019'!$B$9:$B$235,0),MATCH('Factor de Ajuste'!D$10,'INPP base jul 2019'!$C$8:$N$8,0)),5),5),"")</f>
        <v>129.17386999999999</v>
      </c>
      <c r="E113" s="173">
        <f>IFERROR(TRUNC(ROUND(INDEX('INPP base jul 2019'!$C$9:$N$233,MATCH('Factor de Ajuste'!$B113,'INPP base jul 2019'!$B$9:$B$235,0),MATCH('Factor de Ajuste'!E$10,'INPP base jul 2019'!$C$8:$N$8,0)),5),5),"")</f>
        <v>121.5919</v>
      </c>
      <c r="F113" s="173">
        <f>IFERROR(TRUNC(ROUND(INDEX('INPP base jul 2019'!$C$9:$N$233,MATCH('Factor de Ajuste'!$B113,'INPP base jul 2019'!$B$9:$B$235,0),MATCH('Factor de Ajuste'!F$10,'INPP base jul 2019'!$C$8:$N$8,0)),5),5),"")</f>
        <v>116.74601</v>
      </c>
      <c r="G113" s="173">
        <f>IFERROR(TRUNC(ROUND(INDEX('INPP base jul 2019'!$C$9:$N$233,MATCH('Factor de Ajuste'!$B113,'INPP base jul 2019'!$B$9:$B$235,0),MATCH('Factor de Ajuste'!G$10,'INPP base jul 2019'!$C$8:$N$8,0)),5),5),"")</f>
        <v>124.70386000000001</v>
      </c>
      <c r="H113" s="173">
        <f>IFERROR(TRUNC(ROUND(INDEX('INPP base jul 2019'!$C$9:$N$233,MATCH('Factor de Ajuste'!$B113,'INPP base jul 2019'!$B$9:$B$235,0),MATCH('Factor de Ajuste'!H$10,'INPP base jul 2019'!$C$8:$N$8,0)),5),5),"")</f>
        <v>129.36814000000001</v>
      </c>
      <c r="I113" s="173">
        <f>IFERROR(TRUNC(ROUND(INDEX('INPP base jul 2019'!$C$9:$N$233,MATCH('Factor de Ajuste'!$B113,'INPP base jul 2019'!$B$9:$B$235,0),MATCH('Factor de Ajuste'!I$10,'INPP base jul 2019'!$C$8:$N$8,0)),5),5),"")</f>
        <v>126.58452</v>
      </c>
      <c r="J113" s="173">
        <f>IFERROR(TRUNC(ROUND(INDEX('INPP base jul 2019'!$C$9:$N$233,MATCH('Factor de Ajuste'!$B113,'INPP base jul 2019'!$B$9:$B$235,0),MATCH('Factor de Ajuste'!J$10,'INPP base jul 2019'!$C$8:$N$8,0)),5),5),"")</f>
        <v>106.75972</v>
      </c>
      <c r="K113" s="173">
        <f>IFERROR(TRUNC(ROUND(INDEX('INPP base jul 2019'!$C$9:$N$233,MATCH('Factor de Ajuste'!$B113,'INPP base jul 2019'!$B$9:$B$235,0),MATCH('Factor de Ajuste'!K$10,'INPP base jul 2019'!$C$8:$N$8,0)),5),5),"")</f>
        <v>103.06159</v>
      </c>
      <c r="L113" s="173">
        <f>IFERROR(TRUNC(ROUND(INDEX('INPP base jul 2019'!$C$9:$N$233,MATCH('Factor de Ajuste'!$B113,'INPP base jul 2019'!$B$9:$B$235,0),MATCH('Factor de Ajuste'!L$10,'INPP base jul 2019'!$C$8:$N$8,0)),5),5),"")</f>
        <v>115.84859</v>
      </c>
      <c r="M113" s="173">
        <f>IFERROR(TRUNC(ROUND(INDEX('INPP base jul 2019'!$C$9:$N$233,MATCH('Factor de Ajuste'!$B113,'INPP base jul 2019'!$B$9:$B$235,0),MATCH('Factor de Ajuste'!M$10,'INPP base jul 2019'!$C$8:$N$8,0)),5),5),"")</f>
        <v>108.91436</v>
      </c>
      <c r="N113" s="173">
        <f>IFERROR(TRUNC(ROUND(INDEX('INPP base jul 2019'!$C$9:$N$233,MATCH('Factor de Ajuste'!$B113,'INPP base jul 2019'!$B$9:$B$235,0),MATCH('Factor de Ajuste'!N$10,'INPP base jul 2019'!$C$8:$N$8,0)),5),5),"")</f>
        <v>116.01631</v>
      </c>
      <c r="O113" s="163">
        <f t="shared" si="28"/>
        <v>118.85759</v>
      </c>
      <c r="P113" s="163">
        <f t="shared" si="27"/>
        <v>0.99702999999999997</v>
      </c>
      <c r="R113" s="168"/>
      <c r="S113" s="169"/>
      <c r="T113" s="167"/>
    </row>
    <row r="114" spans="1:20" x14ac:dyDescent="0.3">
      <c r="A114" s="162"/>
      <c r="B114" s="136">
        <v>45139</v>
      </c>
      <c r="C114" s="173">
        <f>IFERROR(TRUNC(ROUND(INDEX('INPP base jul 2019'!$C$9:$N$233,MATCH('Factor de Ajuste'!$B114,'INPP base jul 2019'!$B$9:$B$235,0),MATCH('Factor de Ajuste'!C$10,'INPP base jul 2019'!$C$8:$N$8,0)),5),5),"")</f>
        <v>135.13061999999999</v>
      </c>
      <c r="D114" s="173">
        <f>IFERROR(TRUNC(ROUND(INDEX('INPP base jul 2019'!$C$9:$N$233,MATCH('Factor de Ajuste'!$B114,'INPP base jul 2019'!$B$9:$B$235,0),MATCH('Factor de Ajuste'!D$10,'INPP base jul 2019'!$C$8:$N$8,0)),5),5),"")</f>
        <v>129.40463</v>
      </c>
      <c r="E114" s="173">
        <f>IFERROR(TRUNC(ROUND(INDEX('INPP base jul 2019'!$C$9:$N$233,MATCH('Factor de Ajuste'!$B114,'INPP base jul 2019'!$B$9:$B$235,0),MATCH('Factor de Ajuste'!E$10,'INPP base jul 2019'!$C$8:$N$8,0)),5),5),"")</f>
        <v>120.50972</v>
      </c>
      <c r="F114" s="173">
        <f>IFERROR(TRUNC(ROUND(INDEX('INPP base jul 2019'!$C$9:$N$233,MATCH('Factor de Ajuste'!$B114,'INPP base jul 2019'!$B$9:$B$235,0),MATCH('Factor de Ajuste'!F$10,'INPP base jul 2019'!$C$8:$N$8,0)),5),5),"")</f>
        <v>116.15953</v>
      </c>
      <c r="G114" s="173">
        <f>IFERROR(TRUNC(ROUND(INDEX('INPP base jul 2019'!$C$9:$N$233,MATCH('Factor de Ajuste'!$B114,'INPP base jul 2019'!$B$9:$B$235,0),MATCH('Factor de Ajuste'!G$10,'INPP base jul 2019'!$C$8:$N$8,0)),5),5),"")</f>
        <v>125.64293000000001</v>
      </c>
      <c r="H114" s="173">
        <f>IFERROR(TRUNC(ROUND(INDEX('INPP base jul 2019'!$C$9:$N$233,MATCH('Factor de Ajuste'!$B114,'INPP base jul 2019'!$B$9:$B$235,0),MATCH('Factor de Ajuste'!H$10,'INPP base jul 2019'!$C$8:$N$8,0)),5),5),"")</f>
        <v>127.48353</v>
      </c>
      <c r="I114" s="173">
        <f>IFERROR(TRUNC(ROUND(INDEX('INPP base jul 2019'!$C$9:$N$233,MATCH('Factor de Ajuste'!$B114,'INPP base jul 2019'!$B$9:$B$235,0),MATCH('Factor de Ajuste'!I$10,'INPP base jul 2019'!$C$8:$N$8,0)),5),5),"")</f>
        <v>125.85486</v>
      </c>
      <c r="J114" s="173">
        <f>IFERROR(TRUNC(ROUND(INDEX('INPP base jul 2019'!$C$9:$N$233,MATCH('Factor de Ajuste'!$B114,'INPP base jul 2019'!$B$9:$B$235,0),MATCH('Factor de Ajuste'!J$10,'INPP base jul 2019'!$C$8:$N$8,0)),5),5),"")</f>
        <v>106.61396000000001</v>
      </c>
      <c r="K114" s="173">
        <f>IFERROR(TRUNC(ROUND(INDEX('INPP base jul 2019'!$C$9:$N$233,MATCH('Factor de Ajuste'!$B114,'INPP base jul 2019'!$B$9:$B$235,0),MATCH('Factor de Ajuste'!K$10,'INPP base jul 2019'!$C$8:$N$8,0)),5),5),"")</f>
        <v>103.39059</v>
      </c>
      <c r="L114" s="173">
        <f>IFERROR(TRUNC(ROUND(INDEX('INPP base jul 2019'!$C$9:$N$233,MATCH('Factor de Ajuste'!$B114,'INPP base jul 2019'!$B$9:$B$235,0),MATCH('Factor de Ajuste'!L$10,'INPP base jul 2019'!$C$8:$N$8,0)),5),5),"")</f>
        <v>116.21044000000001</v>
      </c>
      <c r="M114" s="173">
        <f>IFERROR(TRUNC(ROUND(INDEX('INPP base jul 2019'!$C$9:$N$233,MATCH('Factor de Ajuste'!$B114,'INPP base jul 2019'!$B$9:$B$235,0),MATCH('Factor de Ajuste'!M$10,'INPP base jul 2019'!$C$8:$N$8,0)),5),5),"")</f>
        <v>108.89514</v>
      </c>
      <c r="N114" s="173">
        <f>IFERROR(TRUNC(ROUND(INDEX('INPP base jul 2019'!$C$9:$N$233,MATCH('Factor de Ajuste'!$B114,'INPP base jul 2019'!$B$9:$B$235,0),MATCH('Factor de Ajuste'!N$10,'INPP base jul 2019'!$C$8:$N$8,0)),5),5),"")</f>
        <v>116.06870000000001</v>
      </c>
      <c r="O114" s="163">
        <f t="shared" si="28"/>
        <v>118.57769999999999</v>
      </c>
      <c r="P114" s="163">
        <f t="shared" ref="P114:P120" si="29">ROUND(O112/O111,5)</f>
        <v>0.99346999999999996</v>
      </c>
      <c r="R114" s="168"/>
      <c r="S114" s="169"/>
      <c r="T114" s="167"/>
    </row>
    <row r="115" spans="1:20" x14ac:dyDescent="0.3">
      <c r="A115" s="162"/>
      <c r="B115" s="136">
        <v>45170</v>
      </c>
      <c r="C115" s="173">
        <f>IFERROR(TRUNC(ROUND(INDEX('INPP base jul 2019'!$C$9:$N$233,MATCH('Factor de Ajuste'!$B115,'INPP base jul 2019'!$B$9:$B$235,0),MATCH('Factor de Ajuste'!C$10,'INPP base jul 2019'!$C$8:$N$8,0)),5),5),"")</f>
        <v>134.90794</v>
      </c>
      <c r="D115" s="173">
        <f>IFERROR(TRUNC(ROUND(INDEX('INPP base jul 2019'!$C$9:$N$233,MATCH('Factor de Ajuste'!$B115,'INPP base jul 2019'!$B$9:$B$235,0),MATCH('Factor de Ajuste'!D$10,'INPP base jul 2019'!$C$8:$N$8,0)),5),5),"")</f>
        <v>128.27516</v>
      </c>
      <c r="E115" s="173">
        <f>IFERROR(TRUNC(ROUND(INDEX('INPP base jul 2019'!$C$9:$N$233,MATCH('Factor de Ajuste'!$B115,'INPP base jul 2019'!$B$9:$B$235,0),MATCH('Factor de Ajuste'!E$10,'INPP base jul 2019'!$C$8:$N$8,0)),5),5),"")</f>
        <v>120.06661</v>
      </c>
      <c r="F115" s="173">
        <f>IFERROR(TRUNC(ROUND(INDEX('INPP base jul 2019'!$C$9:$N$233,MATCH('Factor de Ajuste'!$B115,'INPP base jul 2019'!$B$9:$B$235,0),MATCH('Factor de Ajuste'!F$10,'INPP base jul 2019'!$C$8:$N$8,0)),5),5),"")</f>
        <v>116.66853999999999</v>
      </c>
      <c r="G115" s="173">
        <f>IFERROR(TRUNC(ROUND(INDEX('INPP base jul 2019'!$C$9:$N$233,MATCH('Factor de Ajuste'!$B115,'INPP base jul 2019'!$B$9:$B$235,0),MATCH('Factor de Ajuste'!G$10,'INPP base jul 2019'!$C$8:$N$8,0)),5),5),"")</f>
        <v>126.19329</v>
      </c>
      <c r="H115" s="173">
        <f>IFERROR(TRUNC(ROUND(INDEX('INPP base jul 2019'!$C$9:$N$233,MATCH('Factor de Ajuste'!$B115,'INPP base jul 2019'!$B$9:$B$235,0),MATCH('Factor de Ajuste'!H$10,'INPP base jul 2019'!$C$8:$N$8,0)),5),5),"")</f>
        <v>126.41343999999999</v>
      </c>
      <c r="I115" s="173">
        <f>IFERROR(TRUNC(ROUND(INDEX('INPP base jul 2019'!$C$9:$N$233,MATCH('Factor de Ajuste'!$B115,'INPP base jul 2019'!$B$9:$B$235,0),MATCH('Factor de Ajuste'!I$10,'INPP base jul 2019'!$C$8:$N$8,0)),5),5),"")</f>
        <v>125.20355000000001</v>
      </c>
      <c r="J115" s="173">
        <f>IFERROR(TRUNC(ROUND(INDEX('INPP base jul 2019'!$C$9:$N$233,MATCH('Factor de Ajuste'!$B115,'INPP base jul 2019'!$B$9:$B$235,0),MATCH('Factor de Ajuste'!J$10,'INPP base jul 2019'!$C$8:$N$8,0)),5),5),"")</f>
        <v>107.26568</v>
      </c>
      <c r="K115" s="173">
        <f>IFERROR(TRUNC(ROUND(INDEX('INPP base jul 2019'!$C$9:$N$233,MATCH('Factor de Ajuste'!$B115,'INPP base jul 2019'!$B$9:$B$235,0),MATCH('Factor de Ajuste'!K$10,'INPP base jul 2019'!$C$8:$N$8,0)),5),5),"")</f>
        <v>103.66113</v>
      </c>
      <c r="L115" s="173">
        <f>IFERROR(TRUNC(ROUND(INDEX('INPP base jul 2019'!$C$9:$N$233,MATCH('Factor de Ajuste'!$B115,'INPP base jul 2019'!$B$9:$B$235,0),MATCH('Factor de Ajuste'!L$10,'INPP base jul 2019'!$C$8:$N$8,0)),5),5),"")</f>
        <v>116.04841999999999</v>
      </c>
      <c r="M115" s="173">
        <f>IFERROR(TRUNC(ROUND(INDEX('INPP base jul 2019'!$C$9:$N$233,MATCH('Factor de Ajuste'!$B115,'INPP base jul 2019'!$B$9:$B$235,0),MATCH('Factor de Ajuste'!M$10,'INPP base jul 2019'!$C$8:$N$8,0)),5),5),"")</f>
        <v>109.3927</v>
      </c>
      <c r="N115" s="173">
        <f>IFERROR(TRUNC(ROUND(INDEX('INPP base jul 2019'!$C$9:$N$233,MATCH('Factor de Ajuste'!$B115,'INPP base jul 2019'!$B$9:$B$235,0),MATCH('Factor de Ajuste'!N$10,'INPP base jul 2019'!$C$8:$N$8,0)),5),5),"")</f>
        <v>116.60715999999999</v>
      </c>
      <c r="O115" s="163">
        <f t="shared" si="28"/>
        <v>118.62577</v>
      </c>
      <c r="P115" s="163">
        <f t="shared" si="29"/>
        <v>0.99629999999999996</v>
      </c>
      <c r="R115" s="168"/>
      <c r="S115" s="169"/>
      <c r="T115" s="167"/>
    </row>
    <row r="116" spans="1:20" x14ac:dyDescent="0.3">
      <c r="A116" s="162"/>
      <c r="B116" s="136">
        <v>45200</v>
      </c>
      <c r="C116" s="173">
        <f>IFERROR(TRUNC(ROUND(INDEX('INPP base jul 2019'!$C$9:$N$233,MATCH('Factor de Ajuste'!$B116,'INPP base jul 2019'!$B$9:$B$235,0),MATCH('Factor de Ajuste'!C$10,'INPP base jul 2019'!$C$8:$N$8,0)),5),5),"")</f>
        <v>134.76673</v>
      </c>
      <c r="D116" s="173">
        <f>IFERROR(TRUNC(ROUND(INDEX('INPP base jul 2019'!$C$9:$N$233,MATCH('Factor de Ajuste'!$B116,'INPP base jul 2019'!$B$9:$B$235,0),MATCH('Factor de Ajuste'!D$10,'INPP base jul 2019'!$C$8:$N$8,0)),5),5),"")</f>
        <v>128.39502999999999</v>
      </c>
      <c r="E116" s="173">
        <f>IFERROR(TRUNC(ROUND(INDEX('INPP base jul 2019'!$C$9:$N$233,MATCH('Factor de Ajuste'!$B116,'INPP base jul 2019'!$B$9:$B$235,0),MATCH('Factor de Ajuste'!E$10,'INPP base jul 2019'!$C$8:$N$8,0)),5),5),"")</f>
        <v>121.62397</v>
      </c>
      <c r="F116" s="173">
        <f>IFERROR(TRUNC(ROUND(INDEX('INPP base jul 2019'!$C$9:$N$233,MATCH('Factor de Ajuste'!$B116,'INPP base jul 2019'!$B$9:$B$235,0),MATCH('Factor de Ajuste'!F$10,'INPP base jul 2019'!$C$8:$N$8,0)),5),5),"")</f>
        <v>117.76071</v>
      </c>
      <c r="G116" s="173">
        <f>IFERROR(TRUNC(ROUND(INDEX('INPP base jul 2019'!$C$9:$N$233,MATCH('Factor de Ajuste'!$B116,'INPP base jul 2019'!$B$9:$B$235,0),MATCH('Factor de Ajuste'!G$10,'INPP base jul 2019'!$C$8:$N$8,0)),5),5),"")</f>
        <v>126.23347</v>
      </c>
      <c r="H116" s="173">
        <f>IFERROR(TRUNC(ROUND(INDEX('INPP base jul 2019'!$C$9:$N$233,MATCH('Factor de Ajuste'!$B116,'INPP base jul 2019'!$B$9:$B$235,0),MATCH('Factor de Ajuste'!H$10,'INPP base jul 2019'!$C$8:$N$8,0)),5),5),"")</f>
        <v>126.83416</v>
      </c>
      <c r="I116" s="173">
        <f>IFERROR(TRUNC(ROUND(INDEX('INPP base jul 2019'!$C$9:$N$233,MATCH('Factor de Ajuste'!$B116,'INPP base jul 2019'!$B$9:$B$235,0),MATCH('Factor de Ajuste'!I$10,'INPP base jul 2019'!$C$8:$N$8,0)),5),5),"")</f>
        <v>125.57802</v>
      </c>
      <c r="J116" s="173">
        <f>IFERROR(TRUNC(ROUND(INDEX('INPP base jul 2019'!$C$9:$N$233,MATCH('Factor de Ajuste'!$B116,'INPP base jul 2019'!$B$9:$B$235,0),MATCH('Factor de Ajuste'!J$10,'INPP base jul 2019'!$C$8:$N$8,0)),5),5),"")</f>
        <v>110.35071000000001</v>
      </c>
      <c r="K116" s="173">
        <f>IFERROR(TRUNC(ROUND(INDEX('INPP base jul 2019'!$C$9:$N$233,MATCH('Factor de Ajuste'!$B116,'INPP base jul 2019'!$B$9:$B$235,0),MATCH('Factor de Ajuste'!K$10,'INPP base jul 2019'!$C$8:$N$8,0)),5),5),"")</f>
        <v>106.95823</v>
      </c>
      <c r="L116" s="173">
        <f>IFERROR(TRUNC(ROUND(INDEX('INPP base jul 2019'!$C$9:$N$233,MATCH('Factor de Ajuste'!$B116,'INPP base jul 2019'!$B$9:$B$235,0),MATCH('Factor de Ajuste'!L$10,'INPP base jul 2019'!$C$8:$N$8,0)),5),5),"")</f>
        <v>116.99227</v>
      </c>
      <c r="M116" s="173">
        <f>IFERROR(TRUNC(ROUND(INDEX('INPP base jul 2019'!$C$9:$N$233,MATCH('Factor de Ajuste'!$B116,'INPP base jul 2019'!$B$9:$B$235,0),MATCH('Factor de Ajuste'!M$10,'INPP base jul 2019'!$C$8:$N$8,0)),5),5),"")</f>
        <v>111.37161999999999</v>
      </c>
      <c r="N116" s="173">
        <f>IFERROR(TRUNC(ROUND(INDEX('INPP base jul 2019'!$C$9:$N$233,MATCH('Factor de Ajuste'!$B116,'INPP base jul 2019'!$B$9:$B$235,0),MATCH('Factor de Ajuste'!N$10,'INPP base jul 2019'!$C$8:$N$8,0)),5),5),"")</f>
        <v>118.59283000000001</v>
      </c>
      <c r="O116" s="163">
        <f t="shared" si="28"/>
        <v>119.92428</v>
      </c>
      <c r="P116" s="163">
        <f t="shared" si="29"/>
        <v>0.99765000000000004</v>
      </c>
      <c r="R116" s="168"/>
      <c r="S116" s="169"/>
      <c r="T116" s="167"/>
    </row>
    <row r="117" spans="1:20" x14ac:dyDescent="0.3">
      <c r="A117" s="162"/>
      <c r="B117" s="136">
        <v>45231</v>
      </c>
      <c r="C117" s="173">
        <f>IFERROR(TRUNC(ROUND(INDEX('INPP base jul 2019'!$C$9:$N$233,MATCH('Factor de Ajuste'!$B117,'INPP base jul 2019'!$B$9:$B$235,0),MATCH('Factor de Ajuste'!C$10,'INPP base jul 2019'!$C$8:$N$8,0)),5),5),"")</f>
        <v>134.90997999999999</v>
      </c>
      <c r="D117" s="173">
        <f>IFERROR(TRUNC(ROUND(INDEX('INPP base jul 2019'!$C$9:$N$233,MATCH('Factor de Ajuste'!$B117,'INPP base jul 2019'!$B$9:$B$235,0),MATCH('Factor de Ajuste'!D$10,'INPP base jul 2019'!$C$8:$N$8,0)),5),5),"")</f>
        <v>127.60254</v>
      </c>
      <c r="E117" s="173">
        <f>IFERROR(TRUNC(ROUND(INDEX('INPP base jul 2019'!$C$9:$N$233,MATCH('Factor de Ajuste'!$B117,'INPP base jul 2019'!$B$9:$B$235,0),MATCH('Factor de Ajuste'!E$10,'INPP base jul 2019'!$C$8:$N$8,0)),5),5),"")</f>
        <v>121.97221999999999</v>
      </c>
      <c r="F117" s="173">
        <f>IFERROR(TRUNC(ROUND(INDEX('INPP base jul 2019'!$C$9:$N$233,MATCH('Factor de Ajuste'!$B117,'INPP base jul 2019'!$B$9:$B$235,0),MATCH('Factor de Ajuste'!F$10,'INPP base jul 2019'!$C$8:$N$8,0)),5),5),"")</f>
        <v>117.31814</v>
      </c>
      <c r="G117" s="173">
        <f>IFERROR(TRUNC(ROUND(INDEX('INPP base jul 2019'!$C$9:$N$233,MATCH('Factor de Ajuste'!$B117,'INPP base jul 2019'!$B$9:$B$235,0),MATCH('Factor de Ajuste'!G$10,'INPP base jul 2019'!$C$8:$N$8,0)),5),5),"")</f>
        <v>126.03346000000001</v>
      </c>
      <c r="H117" s="173">
        <f>IFERROR(TRUNC(ROUND(INDEX('INPP base jul 2019'!$C$9:$N$233,MATCH('Factor de Ajuste'!$B117,'INPP base jul 2019'!$B$9:$B$235,0),MATCH('Factor de Ajuste'!H$10,'INPP base jul 2019'!$C$8:$N$8,0)),5),5),"")</f>
        <v>126.61429</v>
      </c>
      <c r="I117" s="173">
        <f>IFERROR(TRUNC(ROUND(INDEX('INPP base jul 2019'!$C$9:$N$233,MATCH('Factor de Ajuste'!$B117,'INPP base jul 2019'!$B$9:$B$235,0),MATCH('Factor de Ajuste'!I$10,'INPP base jul 2019'!$C$8:$N$8,0)),5),5),"")</f>
        <v>125.16038</v>
      </c>
      <c r="J117" s="173">
        <f>IFERROR(TRUNC(ROUND(INDEX('INPP base jul 2019'!$C$9:$N$233,MATCH('Factor de Ajuste'!$B117,'INPP base jul 2019'!$B$9:$B$235,0),MATCH('Factor de Ajuste'!J$10,'INPP base jul 2019'!$C$8:$N$8,0)),5),5),"")</f>
        <v>108.99609</v>
      </c>
      <c r="K117" s="173">
        <f>IFERROR(TRUNC(ROUND(INDEX('INPP base jul 2019'!$C$9:$N$233,MATCH('Factor de Ajuste'!$B117,'INPP base jul 2019'!$B$9:$B$235,0),MATCH('Factor de Ajuste'!K$10,'INPP base jul 2019'!$C$8:$N$8,0)),5),5),"")</f>
        <v>105.12836</v>
      </c>
      <c r="L117" s="173">
        <f>IFERROR(TRUNC(ROUND(INDEX('INPP base jul 2019'!$C$9:$N$233,MATCH('Factor de Ajuste'!$B117,'INPP base jul 2019'!$B$9:$B$235,0),MATCH('Factor de Ajuste'!L$10,'INPP base jul 2019'!$C$8:$N$8,0)),5),5),"")</f>
        <v>116.35128</v>
      </c>
      <c r="M117" s="173">
        <f>IFERROR(TRUNC(ROUND(INDEX('INPP base jul 2019'!$C$9:$N$233,MATCH('Factor de Ajuste'!$B117,'INPP base jul 2019'!$B$9:$B$235,0),MATCH('Factor de Ajuste'!M$10,'INPP base jul 2019'!$C$8:$N$8,0)),5),5),"")</f>
        <v>110.53812000000001</v>
      </c>
      <c r="N117" s="173">
        <f>IFERROR(TRUNC(ROUND(INDEX('INPP base jul 2019'!$C$9:$N$233,MATCH('Factor de Ajuste'!$B117,'INPP base jul 2019'!$B$9:$B$235,0),MATCH('Factor de Ajuste'!N$10,'INPP base jul 2019'!$C$8:$N$8,0)),5),5),"")</f>
        <v>117.83036</v>
      </c>
      <c r="O117" s="163">
        <f t="shared" si="28"/>
        <v>119.39621</v>
      </c>
      <c r="P117" s="163">
        <f t="shared" si="29"/>
        <v>1.00041</v>
      </c>
      <c r="R117" s="168"/>
      <c r="S117" s="169"/>
      <c r="T117" s="167"/>
    </row>
    <row r="118" spans="1:20" x14ac:dyDescent="0.3">
      <c r="A118" s="162"/>
      <c r="B118" s="136">
        <v>45261</v>
      </c>
      <c r="C118" s="173">
        <f>IFERROR(TRUNC(ROUND(INDEX('INPP base jul 2019'!$C$9:$N$233,MATCH('Factor de Ajuste'!$B118,'INPP base jul 2019'!$B$9:$B$235,0),MATCH('Factor de Ajuste'!C$10,'INPP base jul 2019'!$C$8:$N$8,0)),5),5),"")</f>
        <v>135.19424000000001</v>
      </c>
      <c r="D118" s="173">
        <f>IFERROR(TRUNC(ROUND(INDEX('INPP base jul 2019'!$C$9:$N$233,MATCH('Factor de Ajuste'!$B118,'INPP base jul 2019'!$B$9:$B$235,0),MATCH('Factor de Ajuste'!D$10,'INPP base jul 2019'!$C$8:$N$8,0)),5),5),"")</f>
        <v>127.59507000000001</v>
      </c>
      <c r="E118" s="173">
        <f>IFERROR(TRUNC(ROUND(INDEX('INPP base jul 2019'!$C$9:$N$233,MATCH('Factor de Ajuste'!$B118,'INPP base jul 2019'!$B$9:$B$235,0),MATCH('Factor de Ajuste'!E$10,'INPP base jul 2019'!$C$8:$N$8,0)),5),5),"")</f>
        <v>121.21038</v>
      </c>
      <c r="F118" s="173">
        <f>IFERROR(TRUNC(ROUND(INDEX('INPP base jul 2019'!$C$9:$N$233,MATCH('Factor de Ajuste'!$B118,'INPP base jul 2019'!$B$9:$B$235,0),MATCH('Factor de Ajuste'!F$10,'INPP base jul 2019'!$C$8:$N$8,0)),5),5),"")</f>
        <v>117.06864</v>
      </c>
      <c r="G118" s="173">
        <f>IFERROR(TRUNC(ROUND(INDEX('INPP base jul 2019'!$C$9:$N$233,MATCH('Factor de Ajuste'!$B118,'INPP base jul 2019'!$B$9:$B$235,0),MATCH('Factor de Ajuste'!G$10,'INPP base jul 2019'!$C$8:$N$8,0)),5),5),"")</f>
        <v>126.02076</v>
      </c>
      <c r="H118" s="173">
        <f>IFERROR(TRUNC(ROUND(INDEX('INPP base jul 2019'!$C$9:$N$233,MATCH('Factor de Ajuste'!$B118,'INPP base jul 2019'!$B$9:$B$235,0),MATCH('Factor de Ajuste'!H$10,'INPP base jul 2019'!$C$8:$N$8,0)),5),5),"")</f>
        <v>126.99903999999999</v>
      </c>
      <c r="I118" s="173">
        <f>IFERROR(TRUNC(ROUND(INDEX('INPP base jul 2019'!$C$9:$N$233,MATCH('Factor de Ajuste'!$B118,'INPP base jul 2019'!$B$9:$B$235,0),MATCH('Factor de Ajuste'!I$10,'INPP base jul 2019'!$C$8:$N$8,0)),5),5),"")</f>
        <v>125.22803999999999</v>
      </c>
      <c r="J118" s="173">
        <f>IFERROR(TRUNC(ROUND(INDEX('INPP base jul 2019'!$C$9:$N$233,MATCH('Factor de Ajuste'!$B118,'INPP base jul 2019'!$B$9:$B$235,0),MATCH('Factor de Ajuste'!J$10,'INPP base jul 2019'!$C$8:$N$8,0)),5),5),"")</f>
        <v>108.01416</v>
      </c>
      <c r="K118" s="173">
        <f>IFERROR(TRUNC(ROUND(INDEX('INPP base jul 2019'!$C$9:$N$233,MATCH('Factor de Ajuste'!$B118,'INPP base jul 2019'!$B$9:$B$235,0),MATCH('Factor de Ajuste'!K$10,'INPP base jul 2019'!$C$8:$N$8,0)),5),5),"")</f>
        <v>103.96558</v>
      </c>
      <c r="L118" s="173">
        <f>IFERROR(TRUNC(ROUND(INDEX('INPP base jul 2019'!$C$9:$N$233,MATCH('Factor de Ajuste'!$B118,'INPP base jul 2019'!$B$9:$B$235,0),MATCH('Factor de Ajuste'!L$10,'INPP base jul 2019'!$C$8:$N$8,0)),5),5),"")</f>
        <v>116.03667</v>
      </c>
      <c r="M118" s="173">
        <f>IFERROR(TRUNC(ROUND(INDEX('INPP base jul 2019'!$C$9:$N$233,MATCH('Factor de Ajuste'!$B118,'INPP base jul 2019'!$B$9:$B$235,0),MATCH('Factor de Ajuste'!M$10,'INPP base jul 2019'!$C$8:$N$8,0)),5),5),"")</f>
        <v>110.35277000000001</v>
      </c>
      <c r="N118" s="173">
        <f>IFERROR(TRUNC(ROUND(INDEX('INPP base jul 2019'!$C$9:$N$233,MATCH('Factor de Ajuste'!$B118,'INPP base jul 2019'!$B$9:$B$235,0),MATCH('Factor de Ajuste'!N$10,'INPP base jul 2019'!$C$8:$N$8,0)),5),5),"")</f>
        <v>117.26611</v>
      </c>
      <c r="O118" s="163">
        <f t="shared" si="28"/>
        <v>119.18771</v>
      </c>
      <c r="P118" s="163">
        <f t="shared" si="29"/>
        <v>1.01095</v>
      </c>
      <c r="R118" s="168"/>
      <c r="S118" s="169"/>
      <c r="T118" s="167"/>
    </row>
    <row r="119" spans="1:20" x14ac:dyDescent="0.3">
      <c r="A119" s="162"/>
      <c r="B119" s="136">
        <v>45292</v>
      </c>
      <c r="C119" s="173">
        <f>IFERROR(TRUNC(ROUND(INDEX('INPP base jul 2019'!$C$9:$N$233,MATCH('Factor de Ajuste'!$B119,'INPP base jul 2019'!$B$9:$B$235,0),MATCH('Factor de Ajuste'!C$10,'INPP base jul 2019'!$C$8:$N$8,0)),5),5),"")</f>
        <v>137.27781999999999</v>
      </c>
      <c r="D119" s="173">
        <f>IFERROR(TRUNC(ROUND(INDEX('INPP base jul 2019'!$C$9:$N$233,MATCH('Factor de Ajuste'!$B119,'INPP base jul 2019'!$B$9:$B$235,0),MATCH('Factor de Ajuste'!D$10,'INPP base jul 2019'!$C$8:$N$8,0)),5),5),"")</f>
        <v>127.97401000000001</v>
      </c>
      <c r="E119" s="173">
        <f>IFERROR(TRUNC(ROUND(INDEX('INPP base jul 2019'!$C$9:$N$233,MATCH('Factor de Ajuste'!$B119,'INPP base jul 2019'!$B$9:$B$235,0),MATCH('Factor de Ajuste'!E$10,'INPP base jul 2019'!$C$8:$N$8,0)),5),5),"")</f>
        <v>121.10719</v>
      </c>
      <c r="F119" s="173">
        <f>IFERROR(TRUNC(ROUND(INDEX('INPP base jul 2019'!$C$9:$N$233,MATCH('Factor de Ajuste'!$B119,'INPP base jul 2019'!$B$9:$B$235,0),MATCH('Factor de Ajuste'!F$10,'INPP base jul 2019'!$C$8:$N$8,0)),5),5),"")</f>
        <v>116.80109</v>
      </c>
      <c r="G119" s="173">
        <f>IFERROR(TRUNC(ROUND(INDEX('INPP base jul 2019'!$C$9:$N$233,MATCH('Factor de Ajuste'!$B119,'INPP base jul 2019'!$B$9:$B$235,0),MATCH('Factor de Ajuste'!G$10,'INPP base jul 2019'!$C$8:$N$8,0)),5),5),"")</f>
        <v>127.78977999999999</v>
      </c>
      <c r="H119" s="173">
        <f>IFERROR(TRUNC(ROUND(INDEX('INPP base jul 2019'!$C$9:$N$233,MATCH('Factor de Ajuste'!$B119,'INPP base jul 2019'!$B$9:$B$235,0),MATCH('Factor de Ajuste'!H$10,'INPP base jul 2019'!$C$8:$N$8,0)),5),5),"")</f>
        <v>126.93754</v>
      </c>
      <c r="I119" s="173">
        <f>IFERROR(TRUNC(ROUND(INDEX('INPP base jul 2019'!$C$9:$N$233,MATCH('Factor de Ajuste'!$B119,'INPP base jul 2019'!$B$9:$B$235,0),MATCH('Factor de Ajuste'!I$10,'INPP base jul 2019'!$C$8:$N$8,0)),5),5),"")</f>
        <v>125.91334999999999</v>
      </c>
      <c r="J119" s="173">
        <f>IFERROR(TRUNC(ROUND(INDEX('INPP base jul 2019'!$C$9:$N$233,MATCH('Factor de Ajuste'!$B119,'INPP base jul 2019'!$B$9:$B$235,0),MATCH('Factor de Ajuste'!J$10,'INPP base jul 2019'!$C$8:$N$8,0)),5),5),"")</f>
        <v>107.88498</v>
      </c>
      <c r="K119" s="173">
        <f>IFERROR(TRUNC(ROUND(INDEX('INPP base jul 2019'!$C$9:$N$233,MATCH('Factor de Ajuste'!$B119,'INPP base jul 2019'!$B$9:$B$235,0),MATCH('Factor de Ajuste'!K$10,'INPP base jul 2019'!$C$8:$N$8,0)),5),5),"")</f>
        <v>102.97638000000001</v>
      </c>
      <c r="L119" s="173">
        <f>IFERROR(TRUNC(ROUND(INDEX('INPP base jul 2019'!$C$9:$N$233,MATCH('Factor de Ajuste'!$B119,'INPP base jul 2019'!$B$9:$B$235,0),MATCH('Factor de Ajuste'!L$10,'INPP base jul 2019'!$C$8:$N$8,0)),5),5),"")</f>
        <v>115.69054</v>
      </c>
      <c r="M119" s="173">
        <f>IFERROR(TRUNC(ROUND(INDEX('INPP base jul 2019'!$C$9:$N$233,MATCH('Factor de Ajuste'!$B119,'INPP base jul 2019'!$B$9:$B$235,0),MATCH('Factor de Ajuste'!M$10,'INPP base jul 2019'!$C$8:$N$8,0)),5),5),"")</f>
        <v>110.30029</v>
      </c>
      <c r="N119" s="173">
        <f>IFERROR(TRUNC(ROUND(INDEX('INPP base jul 2019'!$C$9:$N$233,MATCH('Factor de Ajuste'!$B119,'INPP base jul 2019'!$B$9:$B$235,0),MATCH('Factor de Ajuste'!N$10,'INPP base jul 2019'!$C$8:$N$8,0)),5),5),"")</f>
        <v>116.91407</v>
      </c>
      <c r="O119" s="163">
        <f t="shared" si="28"/>
        <v>119.58790999999999</v>
      </c>
      <c r="P119" s="163">
        <f t="shared" si="29"/>
        <v>0.99560000000000004</v>
      </c>
      <c r="R119" s="168"/>
      <c r="S119" s="169"/>
      <c r="T119" s="167"/>
    </row>
    <row r="120" spans="1:20" x14ac:dyDescent="0.3">
      <c r="A120" s="162"/>
      <c r="B120" s="136">
        <v>45323</v>
      </c>
      <c r="C120" s="173">
        <f>IFERROR(TRUNC(ROUND(INDEX('INPP base jul 2019'!$C$9:$N$233,MATCH('Factor de Ajuste'!$B120,'INPP base jul 2019'!$B$9:$B$235,0),MATCH('Factor de Ajuste'!C$10,'INPP base jul 2019'!$C$8:$N$8,0)),5),5),"")</f>
        <v>138.13672</v>
      </c>
      <c r="D120" s="173">
        <f>IFERROR(TRUNC(ROUND(INDEX('INPP base jul 2019'!$C$9:$N$233,MATCH('Factor de Ajuste'!$B120,'INPP base jul 2019'!$B$9:$B$235,0),MATCH('Factor de Ajuste'!D$10,'INPP base jul 2019'!$C$8:$N$8,0)),5),5),"")</f>
        <v>127.90940999999999</v>
      </c>
      <c r="E120" s="173">
        <f>IFERROR(TRUNC(ROUND(INDEX('INPP base jul 2019'!$C$9:$N$233,MATCH('Factor de Ajuste'!$B120,'INPP base jul 2019'!$B$9:$B$235,0),MATCH('Factor de Ajuste'!E$10,'INPP base jul 2019'!$C$8:$N$8,0)),5),5),"")</f>
        <v>122.05192</v>
      </c>
      <c r="F120" s="173">
        <f>IFERROR(TRUNC(ROUND(INDEX('INPP base jul 2019'!$C$9:$N$233,MATCH('Factor de Ajuste'!$B120,'INPP base jul 2019'!$B$9:$B$235,0),MATCH('Factor de Ajuste'!F$10,'INPP base jul 2019'!$C$8:$N$8,0)),5),5),"")</f>
        <v>117.02511</v>
      </c>
      <c r="G120" s="173">
        <f>IFERROR(TRUNC(ROUND(INDEX('INPP base jul 2019'!$C$9:$N$233,MATCH('Factor de Ajuste'!$B120,'INPP base jul 2019'!$B$9:$B$235,0),MATCH('Factor de Ajuste'!G$10,'INPP base jul 2019'!$C$8:$N$8,0)),5),5),"")</f>
        <v>128.81104999999999</v>
      </c>
      <c r="H120" s="173">
        <f>IFERROR(TRUNC(ROUND(INDEX('INPP base jul 2019'!$C$9:$N$233,MATCH('Factor de Ajuste'!$B120,'INPP base jul 2019'!$B$9:$B$235,0),MATCH('Factor de Ajuste'!H$10,'INPP base jul 2019'!$C$8:$N$8,0)),5),5),"")</f>
        <v>126.9956</v>
      </c>
      <c r="I120" s="173">
        <f>IFERROR(TRUNC(ROUND(INDEX('INPP base jul 2019'!$C$9:$N$233,MATCH('Factor de Ajuste'!$B120,'INPP base jul 2019'!$B$9:$B$235,0),MATCH('Factor de Ajuste'!I$10,'INPP base jul 2019'!$C$8:$N$8,0)),5),5),"")</f>
        <v>125.68517</v>
      </c>
      <c r="J120" s="173">
        <f>IFERROR(TRUNC(ROUND(INDEX('INPP base jul 2019'!$C$9:$N$233,MATCH('Factor de Ajuste'!$B120,'INPP base jul 2019'!$B$9:$B$235,0),MATCH('Factor de Ajuste'!J$10,'INPP base jul 2019'!$C$8:$N$8,0)),5),5),"")</f>
        <v>108.16952000000001</v>
      </c>
      <c r="K120" s="173">
        <f>IFERROR(TRUNC(ROUND(INDEX('INPP base jul 2019'!$C$9:$N$233,MATCH('Factor de Ajuste'!$B120,'INPP base jul 2019'!$B$9:$B$235,0),MATCH('Factor de Ajuste'!K$10,'INPP base jul 2019'!$C$8:$N$8,0)),5),5),"")</f>
        <v>103.65352</v>
      </c>
      <c r="L120" s="173">
        <f>IFERROR(TRUNC(ROUND(INDEX('INPP base jul 2019'!$C$9:$N$233,MATCH('Factor de Ajuste'!$B120,'INPP base jul 2019'!$B$9:$B$235,0),MATCH('Factor de Ajuste'!L$10,'INPP base jul 2019'!$C$8:$N$8,0)),5),5),"")</f>
        <v>116.69534</v>
      </c>
      <c r="M120" s="173">
        <f>IFERROR(TRUNC(ROUND(INDEX('INPP base jul 2019'!$C$9:$N$233,MATCH('Factor de Ajuste'!$B120,'INPP base jul 2019'!$B$9:$B$235,0),MATCH('Factor de Ajuste'!M$10,'INPP base jul 2019'!$C$8:$N$8,0)),5),5),"")</f>
        <v>110.78288999999999</v>
      </c>
      <c r="N120" s="173">
        <f>IFERROR(TRUNC(ROUND(INDEX('INPP base jul 2019'!$C$9:$N$233,MATCH('Factor de Ajuste'!$B120,'INPP base jul 2019'!$B$9:$B$235,0),MATCH('Factor de Ajuste'!N$10,'INPP base jul 2019'!$C$8:$N$8,0)),5),5),"")</f>
        <v>117.61266000000001</v>
      </c>
      <c r="O120" s="163">
        <f t="shared" ref="O120:O129" si="30">ROUND(SUMPRODUCT($C$8:$N$8,$C120:$N120),5)</f>
        <v>120.18232</v>
      </c>
      <c r="P120" s="163">
        <f t="shared" si="29"/>
        <v>0.99824999999999997</v>
      </c>
      <c r="R120" s="168"/>
      <c r="S120" s="169"/>
      <c r="T120" s="167"/>
    </row>
    <row r="121" spans="1:20" x14ac:dyDescent="0.3">
      <c r="A121" s="162"/>
      <c r="B121" s="136">
        <v>45352</v>
      </c>
      <c r="C121" s="173">
        <f>IFERROR(TRUNC(ROUND(INDEX('INPP base jul 2019'!$C$9:$N$233,MATCH('Factor de Ajuste'!$B121,'INPP base jul 2019'!$B$9:$B$235,0),MATCH('Factor de Ajuste'!C$10,'INPP base jul 2019'!$C$8:$N$8,0)),5),5),"")</f>
        <v>138.2698</v>
      </c>
      <c r="D121" s="173">
        <f>IFERROR(TRUNC(ROUND(INDEX('INPP base jul 2019'!$C$9:$N$233,MATCH('Factor de Ajuste'!$B121,'INPP base jul 2019'!$B$9:$B$235,0),MATCH('Factor de Ajuste'!D$10,'INPP base jul 2019'!$C$8:$N$8,0)),5),5),"")</f>
        <v>127.90680999999999</v>
      </c>
      <c r="E121" s="173">
        <f>IFERROR(TRUNC(ROUND(INDEX('INPP base jul 2019'!$C$9:$N$233,MATCH('Factor de Ajuste'!$B121,'INPP base jul 2019'!$B$9:$B$235,0),MATCH('Factor de Ajuste'!E$10,'INPP base jul 2019'!$C$8:$N$8,0)),5),5),"")</f>
        <v>121.60243</v>
      </c>
      <c r="F121" s="173">
        <f>IFERROR(TRUNC(ROUND(INDEX('INPP base jul 2019'!$C$9:$N$233,MATCH('Factor de Ajuste'!$B121,'INPP base jul 2019'!$B$9:$B$235,0),MATCH('Factor de Ajuste'!F$10,'INPP base jul 2019'!$C$8:$N$8,0)),5),5),"")</f>
        <v>117.19264</v>
      </c>
      <c r="G121" s="173">
        <f>IFERROR(TRUNC(ROUND(INDEX('INPP base jul 2019'!$C$9:$N$233,MATCH('Factor de Ajuste'!$B121,'INPP base jul 2019'!$B$9:$B$235,0),MATCH('Factor de Ajuste'!G$10,'INPP base jul 2019'!$C$8:$N$8,0)),5),5),"")</f>
        <v>129.46276</v>
      </c>
      <c r="H121" s="173">
        <f>IFERROR(TRUNC(ROUND(INDEX('INPP base jul 2019'!$C$9:$N$233,MATCH('Factor de Ajuste'!$B121,'INPP base jul 2019'!$B$9:$B$235,0),MATCH('Factor de Ajuste'!H$10,'INPP base jul 2019'!$C$8:$N$8,0)),5),5),"")</f>
        <v>129.47776999999999</v>
      </c>
      <c r="I121" s="173">
        <f>IFERROR(TRUNC(ROUND(INDEX('INPP base jul 2019'!$C$9:$N$233,MATCH('Factor de Ajuste'!$B121,'INPP base jul 2019'!$B$9:$B$235,0),MATCH('Factor de Ajuste'!I$10,'INPP base jul 2019'!$C$8:$N$8,0)),5),5),"")</f>
        <v>125.41826</v>
      </c>
      <c r="J121" s="173">
        <f>IFERROR(TRUNC(ROUND(INDEX('INPP base jul 2019'!$C$9:$N$233,MATCH('Factor de Ajuste'!$B121,'INPP base jul 2019'!$B$9:$B$235,0),MATCH('Factor de Ajuste'!J$10,'INPP base jul 2019'!$C$8:$N$8,0)),5),5),"")</f>
        <v>107.74504</v>
      </c>
      <c r="K121" s="173">
        <f>IFERROR(TRUNC(ROUND(INDEX('INPP base jul 2019'!$C$9:$N$233,MATCH('Factor de Ajuste'!$B121,'INPP base jul 2019'!$B$9:$B$235,0),MATCH('Factor de Ajuste'!K$10,'INPP base jul 2019'!$C$8:$N$8,0)),5),5),"")</f>
        <v>102.41654</v>
      </c>
      <c r="L121" s="173">
        <f>IFERROR(TRUNC(ROUND(INDEX('INPP base jul 2019'!$C$9:$N$233,MATCH('Factor de Ajuste'!$B121,'INPP base jul 2019'!$B$9:$B$235,0),MATCH('Factor de Ajuste'!L$10,'INPP base jul 2019'!$C$8:$N$8,0)),5),5),"")</f>
        <v>116.28015000000001</v>
      </c>
      <c r="M121" s="173">
        <f>IFERROR(TRUNC(ROUND(INDEX('INPP base jul 2019'!$C$9:$N$233,MATCH('Factor de Ajuste'!$B121,'INPP base jul 2019'!$B$9:$B$235,0),MATCH('Factor de Ajuste'!M$10,'INPP base jul 2019'!$C$8:$N$8,0)),5),5),"")</f>
        <v>110.43688</v>
      </c>
      <c r="N121" s="173">
        <f>IFERROR(TRUNC(ROUND(INDEX('INPP base jul 2019'!$C$9:$N$233,MATCH('Factor de Ajuste'!$B121,'INPP base jul 2019'!$B$9:$B$235,0),MATCH('Factor de Ajuste'!N$10,'INPP base jul 2019'!$C$8:$N$8,0)),5),5),"")</f>
        <v>117.98739999999999</v>
      </c>
      <c r="O121" s="163">
        <f t="shared" si="30"/>
        <v>120.09044</v>
      </c>
      <c r="P121" s="163">
        <f t="shared" ref="P121:P126" si="31">ROUND(O119/O118,5)</f>
        <v>1.00336</v>
      </c>
      <c r="R121" s="168"/>
      <c r="S121" s="169"/>
      <c r="T121" s="167"/>
    </row>
    <row r="122" spans="1:20" x14ac:dyDescent="0.3">
      <c r="A122" s="162"/>
      <c r="B122" s="136">
        <v>45383</v>
      </c>
      <c r="C122" s="173">
        <f>IFERROR(TRUNC(ROUND(INDEX('INPP base jul 2019'!$C$9:$N$233,MATCH('Factor de Ajuste'!$B122,'INPP base jul 2019'!$B$9:$B$235,0),MATCH('Factor de Ajuste'!C$10,'INPP base jul 2019'!$C$8:$N$8,0)),5),5),"")</f>
        <v>138.11946</v>
      </c>
      <c r="D122" s="173">
        <f>IFERROR(TRUNC(ROUND(INDEX('INPP base jul 2019'!$C$9:$N$233,MATCH('Factor de Ajuste'!$B122,'INPP base jul 2019'!$B$9:$B$235,0),MATCH('Factor de Ajuste'!D$10,'INPP base jul 2019'!$C$8:$N$8,0)),5),5),"")</f>
        <v>126.67024000000001</v>
      </c>
      <c r="E122" s="173">
        <f>IFERROR(TRUNC(ROUND(INDEX('INPP base jul 2019'!$C$9:$N$233,MATCH('Factor de Ajuste'!$B122,'INPP base jul 2019'!$B$9:$B$235,0),MATCH('Factor de Ajuste'!E$10,'INPP base jul 2019'!$C$8:$N$8,0)),5),5),"")</f>
        <v>121.82391</v>
      </c>
      <c r="F122" s="173">
        <f>IFERROR(TRUNC(ROUND(INDEX('INPP base jul 2019'!$C$9:$N$233,MATCH('Factor de Ajuste'!$B122,'INPP base jul 2019'!$B$9:$B$235,0),MATCH('Factor de Ajuste'!F$10,'INPP base jul 2019'!$C$8:$N$8,0)),5),5),"")</f>
        <v>117.22487</v>
      </c>
      <c r="G122" s="173">
        <f>IFERROR(TRUNC(ROUND(INDEX('INPP base jul 2019'!$C$9:$N$233,MATCH('Factor de Ajuste'!$B122,'INPP base jul 2019'!$B$9:$B$235,0),MATCH('Factor de Ajuste'!G$10,'INPP base jul 2019'!$C$8:$N$8,0)),5),5),"")</f>
        <v>129.63432</v>
      </c>
      <c r="H122" s="173">
        <f>IFERROR(TRUNC(ROUND(INDEX('INPP base jul 2019'!$C$9:$N$233,MATCH('Factor de Ajuste'!$B122,'INPP base jul 2019'!$B$9:$B$235,0),MATCH('Factor de Ajuste'!H$10,'INPP base jul 2019'!$C$8:$N$8,0)),5),5),"")</f>
        <v>132.50592</v>
      </c>
      <c r="I122" s="173">
        <f>IFERROR(TRUNC(ROUND(INDEX('INPP base jul 2019'!$C$9:$N$233,MATCH('Factor de Ajuste'!$B122,'INPP base jul 2019'!$B$9:$B$235,0),MATCH('Factor de Ajuste'!I$10,'INPP base jul 2019'!$C$8:$N$8,0)),5),5),"")</f>
        <v>125.26665</v>
      </c>
      <c r="J122" s="173">
        <f>IFERROR(TRUNC(ROUND(INDEX('INPP base jul 2019'!$C$9:$N$233,MATCH('Factor de Ajuste'!$B122,'INPP base jul 2019'!$B$9:$B$235,0),MATCH('Factor de Ajuste'!J$10,'INPP base jul 2019'!$C$8:$N$8,0)),5),5),"")</f>
        <v>107.66207</v>
      </c>
      <c r="K122" s="173">
        <f>IFERROR(TRUNC(ROUND(INDEX('INPP base jul 2019'!$C$9:$N$233,MATCH('Factor de Ajuste'!$B122,'INPP base jul 2019'!$B$9:$B$235,0),MATCH('Factor de Ajuste'!K$10,'INPP base jul 2019'!$C$8:$N$8,0)),5),5),"")</f>
        <v>102.30157</v>
      </c>
      <c r="L122" s="173">
        <f>IFERROR(TRUNC(ROUND(INDEX('INPP base jul 2019'!$C$9:$N$233,MATCH('Factor de Ajuste'!$B122,'INPP base jul 2019'!$B$9:$B$235,0),MATCH('Factor de Ajuste'!L$10,'INPP base jul 2019'!$C$8:$N$8,0)),5),5),"")</f>
        <v>116.63003999999999</v>
      </c>
      <c r="M122" s="173">
        <f>IFERROR(TRUNC(ROUND(INDEX('INPP base jul 2019'!$C$9:$N$233,MATCH('Factor de Ajuste'!$B122,'INPP base jul 2019'!$B$9:$B$235,0),MATCH('Factor de Ajuste'!M$10,'INPP base jul 2019'!$C$8:$N$8,0)),5),5),"")</f>
        <v>110.68128</v>
      </c>
      <c r="N122" s="173">
        <f>IFERROR(TRUNC(ROUND(INDEX('INPP base jul 2019'!$C$9:$N$233,MATCH('Factor de Ajuste'!$B122,'INPP base jul 2019'!$B$9:$B$235,0),MATCH('Factor de Ajuste'!N$10,'INPP base jul 2019'!$C$8:$N$8,0)),5),5),"")</f>
        <v>119.05898000000001</v>
      </c>
      <c r="O122" s="163">
        <f t="shared" si="30"/>
        <v>120.35356</v>
      </c>
      <c r="P122" s="163">
        <f t="shared" si="31"/>
        <v>1.0049699999999999</v>
      </c>
      <c r="R122" s="168"/>
      <c r="S122" s="169"/>
      <c r="T122" s="167"/>
    </row>
    <row r="123" spans="1:20" x14ac:dyDescent="0.3">
      <c r="A123" s="162"/>
      <c r="B123" s="136">
        <v>45413</v>
      </c>
      <c r="C123" s="173">
        <f>IFERROR(TRUNC(ROUND(INDEX('INPP base jul 2019'!$C$9:$N$233,MATCH('Factor de Ajuste'!$B123,'INPP base jul 2019'!$B$9:$B$235,0),MATCH('Factor de Ajuste'!C$10,'INPP base jul 2019'!$C$8:$N$8,0)),5),5),"")</f>
        <v>138.37805</v>
      </c>
      <c r="D123" s="173">
        <f>IFERROR(TRUNC(ROUND(INDEX('INPP base jul 2019'!$C$9:$N$233,MATCH('Factor de Ajuste'!$B123,'INPP base jul 2019'!$B$9:$B$235,0),MATCH('Factor de Ajuste'!D$10,'INPP base jul 2019'!$C$8:$N$8,0)),5),5),"")</f>
        <v>127.00017</v>
      </c>
      <c r="E123" s="173">
        <f>IFERROR(TRUNC(ROUND(INDEX('INPP base jul 2019'!$C$9:$N$233,MATCH('Factor de Ajuste'!$B123,'INPP base jul 2019'!$B$9:$B$235,0),MATCH('Factor de Ajuste'!E$10,'INPP base jul 2019'!$C$8:$N$8,0)),5),5),"")</f>
        <v>121.91893</v>
      </c>
      <c r="F123" s="173">
        <f>IFERROR(TRUNC(ROUND(INDEX('INPP base jul 2019'!$C$9:$N$233,MATCH('Factor de Ajuste'!$B123,'INPP base jul 2019'!$B$9:$B$235,0),MATCH('Factor de Ajuste'!F$10,'INPP base jul 2019'!$C$8:$N$8,0)),5),5),"")</f>
        <v>117.51085999999999</v>
      </c>
      <c r="G123" s="173">
        <f>IFERROR(TRUNC(ROUND(INDEX('INPP base jul 2019'!$C$9:$N$233,MATCH('Factor de Ajuste'!$B123,'INPP base jul 2019'!$B$9:$B$235,0),MATCH('Factor de Ajuste'!G$10,'INPP base jul 2019'!$C$8:$N$8,0)),5),5),"")</f>
        <v>130.15575999999999</v>
      </c>
      <c r="H123" s="173">
        <f>IFERROR(TRUNC(ROUND(INDEX('INPP base jul 2019'!$C$9:$N$233,MATCH('Factor de Ajuste'!$B123,'INPP base jul 2019'!$B$9:$B$235,0),MATCH('Factor de Ajuste'!H$10,'INPP base jul 2019'!$C$8:$N$8,0)),5),5),"")</f>
        <v>134.71307999999999</v>
      </c>
      <c r="I123" s="173">
        <f>IFERROR(TRUNC(ROUND(INDEX('INPP base jul 2019'!$C$9:$N$233,MATCH('Factor de Ajuste'!$B123,'INPP base jul 2019'!$B$9:$B$235,0),MATCH('Factor de Ajuste'!I$10,'INPP base jul 2019'!$C$8:$N$8,0)),5),5),"")</f>
        <v>125.99227</v>
      </c>
      <c r="J123" s="173">
        <f>IFERROR(TRUNC(ROUND(INDEX('INPP base jul 2019'!$C$9:$N$233,MATCH('Factor de Ajuste'!$B123,'INPP base jul 2019'!$B$9:$B$235,0),MATCH('Factor de Ajuste'!J$10,'INPP base jul 2019'!$C$8:$N$8,0)),5),5),"")</f>
        <v>108.33044</v>
      </c>
      <c r="K123" s="173">
        <f>IFERROR(TRUNC(ROUND(INDEX('INPP base jul 2019'!$C$9:$N$233,MATCH('Factor de Ajuste'!$B123,'INPP base jul 2019'!$B$9:$B$235,0),MATCH('Factor de Ajuste'!K$10,'INPP base jul 2019'!$C$8:$N$8,0)),5),5),"")</f>
        <v>103.97528</v>
      </c>
      <c r="L123" s="173">
        <f>IFERROR(TRUNC(ROUND(INDEX('INPP base jul 2019'!$C$9:$N$233,MATCH('Factor de Ajuste'!$B123,'INPP base jul 2019'!$B$9:$B$235,0),MATCH('Factor de Ajuste'!L$10,'INPP base jul 2019'!$C$8:$N$8,0)),5),5),"")</f>
        <v>116.84068000000001</v>
      </c>
      <c r="M123" s="173">
        <f>IFERROR(TRUNC(ROUND(INDEX('INPP base jul 2019'!$C$9:$N$233,MATCH('Factor de Ajuste'!$B123,'INPP base jul 2019'!$B$9:$B$235,0),MATCH('Factor de Ajuste'!M$10,'INPP base jul 2019'!$C$8:$N$8,0)),5),5),"")</f>
        <v>111.1203</v>
      </c>
      <c r="N123" s="173">
        <f>IFERROR(TRUNC(ROUND(INDEX('INPP base jul 2019'!$C$9:$N$233,MATCH('Factor de Ajuste'!$B123,'INPP base jul 2019'!$B$9:$B$235,0),MATCH('Factor de Ajuste'!N$10,'INPP base jul 2019'!$C$8:$N$8,0)),5),5),"")</f>
        <v>119.25530000000001</v>
      </c>
      <c r="O123" s="163">
        <f t="shared" si="30"/>
        <v>120.95234000000001</v>
      </c>
      <c r="P123" s="163">
        <f t="shared" si="31"/>
        <v>0.99924000000000002</v>
      </c>
      <c r="R123" s="168"/>
      <c r="S123" s="169"/>
      <c r="T123" s="167"/>
    </row>
    <row r="124" spans="1:20" x14ac:dyDescent="0.3">
      <c r="A124" s="162"/>
      <c r="B124" s="136">
        <v>45444</v>
      </c>
      <c r="C124" s="173">
        <f>IFERROR(TRUNC(ROUND(INDEX('INPP base jul 2019'!$C$9:$N$233,MATCH('Factor de Ajuste'!$B124,'INPP base jul 2019'!$B$9:$B$235,0),MATCH('Factor de Ajuste'!C$10,'INPP base jul 2019'!$C$8:$N$8,0)),5),5),"")</f>
        <v>139.04080999999999</v>
      </c>
      <c r="D124" s="173">
        <f>IFERROR(TRUNC(ROUND(INDEX('INPP base jul 2019'!$C$9:$N$233,MATCH('Factor de Ajuste'!$B124,'INPP base jul 2019'!$B$9:$B$235,0),MATCH('Factor de Ajuste'!D$10,'INPP base jul 2019'!$C$8:$N$8,0)),5),5),"")</f>
        <v>127.14241</v>
      </c>
      <c r="E124" s="173">
        <f>IFERROR(TRUNC(ROUND(INDEX('INPP base jul 2019'!$C$9:$N$233,MATCH('Factor de Ajuste'!$B124,'INPP base jul 2019'!$B$9:$B$235,0),MATCH('Factor de Ajuste'!E$10,'INPP base jul 2019'!$C$8:$N$8,0)),5),5),"")</f>
        <v>124.01012</v>
      </c>
      <c r="F124" s="173">
        <f>IFERROR(TRUNC(ROUND(INDEX('INPP base jul 2019'!$C$9:$N$233,MATCH('Factor de Ajuste'!$B124,'INPP base jul 2019'!$B$9:$B$235,0),MATCH('Factor de Ajuste'!F$10,'INPP base jul 2019'!$C$8:$N$8,0)),5),5),"")</f>
        <v>119.31941</v>
      </c>
      <c r="G124" s="173">
        <f>IFERROR(TRUNC(ROUND(INDEX('INPP base jul 2019'!$C$9:$N$233,MATCH('Factor de Ajuste'!$B124,'INPP base jul 2019'!$B$9:$B$235,0),MATCH('Factor de Ajuste'!G$10,'INPP base jul 2019'!$C$8:$N$8,0)),5),5),"")</f>
        <v>130.88535999999999</v>
      </c>
      <c r="H124" s="173">
        <f>IFERROR(TRUNC(ROUND(INDEX('INPP base jul 2019'!$C$9:$N$233,MATCH('Factor de Ajuste'!$B124,'INPP base jul 2019'!$B$9:$B$235,0),MATCH('Factor de Ajuste'!H$10,'INPP base jul 2019'!$C$8:$N$8,0)),5),5),"")</f>
        <v>138.16263000000001</v>
      </c>
      <c r="I124" s="173">
        <f>IFERROR(TRUNC(ROUND(INDEX('INPP base jul 2019'!$C$9:$N$233,MATCH('Factor de Ajuste'!$B124,'INPP base jul 2019'!$B$9:$B$235,0),MATCH('Factor de Ajuste'!I$10,'INPP base jul 2019'!$C$8:$N$8,0)),5),5),"")</f>
        <v>127.84134</v>
      </c>
      <c r="J124" s="173">
        <f>IFERROR(TRUNC(ROUND(INDEX('INPP base jul 2019'!$C$9:$N$233,MATCH('Factor de Ajuste'!$B124,'INPP base jul 2019'!$B$9:$B$235,0),MATCH('Factor de Ajuste'!J$10,'INPP base jul 2019'!$C$8:$N$8,0)),5),5),"")</f>
        <v>112.52661000000001</v>
      </c>
      <c r="K124" s="173">
        <f>IFERROR(TRUNC(ROUND(INDEX('INPP base jul 2019'!$C$9:$N$233,MATCH('Factor de Ajuste'!$B124,'INPP base jul 2019'!$B$9:$B$235,0),MATCH('Factor de Ajuste'!K$10,'INPP base jul 2019'!$C$8:$N$8,0)),5),5),"")</f>
        <v>108.48654000000001</v>
      </c>
      <c r="L124" s="173">
        <f>IFERROR(TRUNC(ROUND(INDEX('INPP base jul 2019'!$C$9:$N$233,MATCH('Factor de Ajuste'!$B124,'INPP base jul 2019'!$B$9:$B$235,0),MATCH('Factor de Ajuste'!L$10,'INPP base jul 2019'!$C$8:$N$8,0)),5),5),"")</f>
        <v>119.16121</v>
      </c>
      <c r="M124" s="173">
        <f>IFERROR(TRUNC(ROUND(INDEX('INPP base jul 2019'!$C$9:$N$233,MATCH('Factor de Ajuste'!$B124,'INPP base jul 2019'!$B$9:$B$235,0),MATCH('Factor de Ajuste'!M$10,'INPP base jul 2019'!$C$8:$N$8,0)),5),5),"")</f>
        <v>114.39668</v>
      </c>
      <c r="N124" s="173">
        <f>IFERROR(TRUNC(ROUND(INDEX('INPP base jul 2019'!$C$9:$N$233,MATCH('Factor de Ajuste'!$B124,'INPP base jul 2019'!$B$9:$B$235,0),MATCH('Factor de Ajuste'!N$10,'INPP base jul 2019'!$C$8:$N$8,0)),5),5),"")</f>
        <v>122.11077</v>
      </c>
      <c r="O124" s="163">
        <f t="shared" si="30"/>
        <v>123.42528</v>
      </c>
      <c r="P124" s="163">
        <f t="shared" si="31"/>
        <v>1.0021899999999999</v>
      </c>
      <c r="R124" s="168"/>
      <c r="S124" s="169"/>
      <c r="T124" s="167"/>
    </row>
    <row r="125" spans="1:20" x14ac:dyDescent="0.3">
      <c r="A125" s="162"/>
      <c r="B125" s="136">
        <v>45474</v>
      </c>
      <c r="C125" s="173">
        <f>IFERROR(TRUNC(ROUND(INDEX('INPP base jul 2019'!$C$9:$N$233,MATCH('Factor de Ajuste'!$B125,'INPP base jul 2019'!$B$9:$B$235,0),MATCH('Factor de Ajuste'!C$10,'INPP base jul 2019'!$C$8:$N$8,0)),5),5),"")</f>
        <v>139.19459000000001</v>
      </c>
      <c r="D125" s="173">
        <f>IFERROR(TRUNC(ROUND(INDEX('INPP base jul 2019'!$C$9:$N$233,MATCH('Factor de Ajuste'!$B125,'INPP base jul 2019'!$B$9:$B$235,0),MATCH('Factor de Ajuste'!D$10,'INPP base jul 2019'!$C$8:$N$8,0)),5),5),"")</f>
        <v>127.28216999999999</v>
      </c>
      <c r="E125" s="173">
        <f>IFERROR(TRUNC(ROUND(INDEX('INPP base jul 2019'!$C$9:$N$233,MATCH('Factor de Ajuste'!$B125,'INPP base jul 2019'!$B$9:$B$235,0),MATCH('Factor de Ajuste'!E$10,'INPP base jul 2019'!$C$8:$N$8,0)),5),5),"")</f>
        <v>124.47515</v>
      </c>
      <c r="F125" s="173">
        <f>IFERROR(TRUNC(ROUND(INDEX('INPP base jul 2019'!$C$9:$N$233,MATCH('Factor de Ajuste'!$B125,'INPP base jul 2019'!$B$9:$B$235,0),MATCH('Factor de Ajuste'!F$10,'INPP base jul 2019'!$C$8:$N$8,0)),5),5),"")</f>
        <v>119.41755999999999</v>
      </c>
      <c r="G125" s="173">
        <f>IFERROR(TRUNC(ROUND(INDEX('INPP base jul 2019'!$C$9:$N$233,MATCH('Factor de Ajuste'!$B125,'INPP base jul 2019'!$B$9:$B$235,0),MATCH('Factor de Ajuste'!G$10,'INPP base jul 2019'!$C$8:$N$8,0)),5),5),"")</f>
        <v>131.19121999999999</v>
      </c>
      <c r="H125" s="173">
        <f>IFERROR(TRUNC(ROUND(INDEX('INPP base jul 2019'!$C$9:$N$233,MATCH('Factor de Ajuste'!$B125,'INPP base jul 2019'!$B$9:$B$235,0),MATCH('Factor de Ajuste'!H$10,'INPP base jul 2019'!$C$8:$N$8,0)),5),5),"")</f>
        <v>138.82095000000001</v>
      </c>
      <c r="I125" s="173">
        <f>IFERROR(TRUNC(ROUND(INDEX('INPP base jul 2019'!$C$9:$N$233,MATCH('Factor de Ajuste'!$B125,'INPP base jul 2019'!$B$9:$B$235,0),MATCH('Factor de Ajuste'!I$10,'INPP base jul 2019'!$C$8:$N$8,0)),5),5),"")</f>
        <v>127.75609</v>
      </c>
      <c r="J125" s="173">
        <f>IFERROR(TRUNC(ROUND(INDEX('INPP base jul 2019'!$C$9:$N$233,MATCH('Factor de Ajuste'!$B125,'INPP base jul 2019'!$B$9:$B$235,0),MATCH('Factor de Ajuste'!J$10,'INPP base jul 2019'!$C$8:$N$8,0)),5),5),"")</f>
        <v>113.10289</v>
      </c>
      <c r="K125" s="173">
        <f>IFERROR(TRUNC(ROUND(INDEX('INPP base jul 2019'!$C$9:$N$233,MATCH('Factor de Ajuste'!$B125,'INPP base jul 2019'!$B$9:$B$235,0),MATCH('Factor de Ajuste'!K$10,'INPP base jul 2019'!$C$8:$N$8,0)),5),5),"")</f>
        <v>108.67488</v>
      </c>
      <c r="L125" s="173">
        <f>IFERROR(TRUNC(ROUND(INDEX('INPP base jul 2019'!$C$9:$N$233,MATCH('Factor de Ajuste'!$B125,'INPP base jul 2019'!$B$9:$B$235,0),MATCH('Factor de Ajuste'!L$10,'INPP base jul 2019'!$C$8:$N$8,0)),5),5),"")</f>
        <v>119.29092</v>
      </c>
      <c r="M125" s="173">
        <f>IFERROR(TRUNC(ROUND(INDEX('INPP base jul 2019'!$C$9:$N$233,MATCH('Factor de Ajuste'!$B125,'INPP base jul 2019'!$B$9:$B$235,0),MATCH('Factor de Ajuste'!M$10,'INPP base jul 2019'!$C$8:$N$8,0)),5),5),"")</f>
        <v>114.55289999999999</v>
      </c>
      <c r="N125" s="173">
        <f>IFERROR(TRUNC(ROUND(INDEX('INPP base jul 2019'!$C$9:$N$233,MATCH('Factor de Ajuste'!$B125,'INPP base jul 2019'!$B$9:$B$235,0),MATCH('Factor de Ajuste'!N$10,'INPP base jul 2019'!$C$8:$N$8,0)),5),5),"")</f>
        <v>122.93926</v>
      </c>
      <c r="O125" s="163">
        <f t="shared" si="30"/>
        <v>123.65729</v>
      </c>
      <c r="P125" s="163">
        <f t="shared" si="31"/>
        <v>1.00498</v>
      </c>
      <c r="R125" s="168"/>
      <c r="S125" s="169"/>
      <c r="T125" s="167"/>
    </row>
    <row r="126" spans="1:20" x14ac:dyDescent="0.3">
      <c r="A126" s="162"/>
      <c r="B126" s="136">
        <v>45505</v>
      </c>
      <c r="C126" s="173">
        <f>IFERROR(TRUNC(ROUND(INDEX('INPP base jul 2019'!$C$9:$N$233,MATCH('Factor de Ajuste'!$B126,'INPP base jul 2019'!$B$9:$B$235,0),MATCH('Factor de Ajuste'!C$10,'INPP base jul 2019'!$C$8:$N$8,0)),5),5),"")</f>
        <v>139.54868999999999</v>
      </c>
      <c r="D126" s="173">
        <f>IFERROR(TRUNC(ROUND(INDEX('INPP base jul 2019'!$C$9:$N$233,MATCH('Factor de Ajuste'!$B126,'INPP base jul 2019'!$B$9:$B$235,0),MATCH('Factor de Ajuste'!D$10,'INPP base jul 2019'!$C$8:$N$8,0)),5),5),"")</f>
        <v>127.70939</v>
      </c>
      <c r="E126" s="173">
        <f>IFERROR(TRUNC(ROUND(INDEX('INPP base jul 2019'!$C$9:$N$233,MATCH('Factor de Ajuste'!$B126,'INPP base jul 2019'!$B$9:$B$235,0),MATCH('Factor de Ajuste'!E$10,'INPP base jul 2019'!$C$8:$N$8,0)),5),5),"")</f>
        <v>124.86257999999999</v>
      </c>
      <c r="F126" s="173">
        <f>IFERROR(TRUNC(ROUND(INDEX('INPP base jul 2019'!$C$9:$N$233,MATCH('Factor de Ajuste'!$B126,'INPP base jul 2019'!$B$9:$B$235,0),MATCH('Factor de Ajuste'!F$10,'INPP base jul 2019'!$C$8:$N$8,0)),5),5),"")</f>
        <v>120.53261999999999</v>
      </c>
      <c r="G126" s="173">
        <f>IFERROR(TRUNC(ROUND(INDEX('INPP base jul 2019'!$C$9:$N$233,MATCH('Factor de Ajuste'!$B126,'INPP base jul 2019'!$B$9:$B$235,0),MATCH('Factor de Ajuste'!G$10,'INPP base jul 2019'!$C$8:$N$8,0)),5),5),"")</f>
        <v>131.92743999999999</v>
      </c>
      <c r="H126" s="173">
        <f>IFERROR(TRUNC(ROUND(INDEX('INPP base jul 2019'!$C$9:$N$233,MATCH('Factor de Ajuste'!$B126,'INPP base jul 2019'!$B$9:$B$235,0),MATCH('Factor de Ajuste'!H$10,'INPP base jul 2019'!$C$8:$N$8,0)),5),5),"")</f>
        <v>141.74432999999999</v>
      </c>
      <c r="I126" s="173">
        <f>IFERROR(TRUNC(ROUND(INDEX('INPP base jul 2019'!$C$9:$N$233,MATCH('Factor de Ajuste'!$B126,'INPP base jul 2019'!$B$9:$B$235,0),MATCH('Factor de Ajuste'!I$10,'INPP base jul 2019'!$C$8:$N$8,0)),5),5),"")</f>
        <v>129.05389</v>
      </c>
      <c r="J126" s="173">
        <f>IFERROR(TRUNC(ROUND(INDEX('INPP base jul 2019'!$C$9:$N$233,MATCH('Factor de Ajuste'!$B126,'INPP base jul 2019'!$B$9:$B$235,0),MATCH('Factor de Ajuste'!J$10,'INPP base jul 2019'!$C$8:$N$8,0)),5),5),"")</f>
        <v>116.62609</v>
      </c>
      <c r="K126" s="173">
        <f>IFERROR(TRUNC(ROUND(INDEX('INPP base jul 2019'!$C$9:$N$233,MATCH('Factor de Ajuste'!$B126,'INPP base jul 2019'!$B$9:$B$235,0),MATCH('Factor de Ajuste'!K$10,'INPP base jul 2019'!$C$8:$N$8,0)),5),5),"")</f>
        <v>112.01787</v>
      </c>
      <c r="L126" s="173">
        <f>IFERROR(TRUNC(ROUND(INDEX('INPP base jul 2019'!$C$9:$N$233,MATCH('Factor de Ajuste'!$B126,'INPP base jul 2019'!$B$9:$B$235,0),MATCH('Factor de Ajuste'!L$10,'INPP base jul 2019'!$C$8:$N$8,0)),5),5),"")</f>
        <v>120.80771</v>
      </c>
      <c r="M126" s="173">
        <f>IFERROR(TRUNC(ROUND(INDEX('INPP base jul 2019'!$C$9:$N$233,MATCH('Factor de Ajuste'!$B126,'INPP base jul 2019'!$B$9:$B$235,0),MATCH('Factor de Ajuste'!M$10,'INPP base jul 2019'!$C$8:$N$8,0)),5),5),"")</f>
        <v>116.57698000000001</v>
      </c>
      <c r="N126" s="173">
        <f>IFERROR(TRUNC(ROUND(INDEX('INPP base jul 2019'!$C$9:$N$233,MATCH('Factor de Ajuste'!$B126,'INPP base jul 2019'!$B$9:$B$235,0),MATCH('Factor de Ajuste'!N$10,'INPP base jul 2019'!$C$8:$N$8,0)),5),5),"")</f>
        <v>124.66846</v>
      </c>
      <c r="O126" s="163">
        <f t="shared" si="30"/>
        <v>125.25976</v>
      </c>
      <c r="P126" s="163">
        <f t="shared" si="31"/>
        <v>1.0204500000000001</v>
      </c>
      <c r="R126" s="168"/>
      <c r="S126" s="169"/>
      <c r="T126" s="167"/>
    </row>
    <row r="127" spans="1:20" x14ac:dyDescent="0.3">
      <c r="A127" s="162"/>
      <c r="B127" s="136">
        <v>45536</v>
      </c>
      <c r="C127" s="173">
        <f>IFERROR(TRUNC(ROUND(INDEX('INPP base jul 2019'!$C$9:$N$233,MATCH('Factor de Ajuste'!$B127,'INPP base jul 2019'!$B$9:$B$235,0),MATCH('Factor de Ajuste'!C$10,'INPP base jul 2019'!$C$8:$N$8,0)),5),5),"")</f>
        <v>140.39406</v>
      </c>
      <c r="D127" s="173">
        <f>IFERROR(TRUNC(ROUND(INDEX('INPP base jul 2019'!$C$9:$N$233,MATCH('Factor de Ajuste'!$B127,'INPP base jul 2019'!$B$9:$B$235,0),MATCH('Factor de Ajuste'!D$10,'INPP base jul 2019'!$C$8:$N$8,0)),5),5),"")</f>
        <v>131.37812</v>
      </c>
      <c r="E127" s="173">
        <f>IFERROR(TRUNC(ROUND(INDEX('INPP base jul 2019'!$C$9:$N$233,MATCH('Factor de Ajuste'!$B127,'INPP base jul 2019'!$B$9:$B$235,0),MATCH('Factor de Ajuste'!E$10,'INPP base jul 2019'!$C$8:$N$8,0)),5),5),"")</f>
        <v>126.03018</v>
      </c>
      <c r="F127" s="173">
        <f>IFERROR(TRUNC(ROUND(INDEX('INPP base jul 2019'!$C$9:$N$233,MATCH('Factor de Ajuste'!$B127,'INPP base jul 2019'!$B$9:$B$235,0),MATCH('Factor de Ajuste'!F$10,'INPP base jul 2019'!$C$8:$N$8,0)),5),5),"")</f>
        <v>121.58962</v>
      </c>
      <c r="G127" s="173">
        <f>IFERROR(TRUNC(ROUND(INDEX('INPP base jul 2019'!$C$9:$N$233,MATCH('Factor de Ajuste'!$B127,'INPP base jul 2019'!$B$9:$B$235,0),MATCH('Factor de Ajuste'!G$10,'INPP base jul 2019'!$C$8:$N$8,0)),5),5),"")</f>
        <v>132.06173000000001</v>
      </c>
      <c r="H127" s="173">
        <f>IFERROR(TRUNC(ROUND(INDEX('INPP base jul 2019'!$C$9:$N$233,MATCH('Factor de Ajuste'!$B127,'INPP base jul 2019'!$B$9:$B$235,0),MATCH('Factor de Ajuste'!H$10,'INPP base jul 2019'!$C$8:$N$8,0)),5),5),"")</f>
        <v>147.14796999999999</v>
      </c>
      <c r="I127" s="173">
        <f>IFERROR(TRUNC(ROUND(INDEX('INPP base jul 2019'!$C$9:$N$233,MATCH('Factor de Ajuste'!$B127,'INPP base jul 2019'!$B$9:$B$235,0),MATCH('Factor de Ajuste'!I$10,'INPP base jul 2019'!$C$8:$N$8,0)),5),5),"")</f>
        <v>130.18968000000001</v>
      </c>
      <c r="J127" s="173">
        <f>IFERROR(TRUNC(ROUND(INDEX('INPP base jul 2019'!$C$9:$N$233,MATCH('Factor de Ajuste'!$B127,'INPP base jul 2019'!$B$9:$B$235,0),MATCH('Factor de Ajuste'!J$10,'INPP base jul 2019'!$C$8:$N$8,0)),5),5),"")</f>
        <v>118.69354</v>
      </c>
      <c r="K127" s="173">
        <f>IFERROR(TRUNC(ROUND(INDEX('INPP base jul 2019'!$C$9:$N$233,MATCH('Factor de Ajuste'!$B127,'INPP base jul 2019'!$B$9:$B$235,0),MATCH('Factor de Ajuste'!K$10,'INPP base jul 2019'!$C$8:$N$8,0)),5),5),"")</f>
        <v>115.40348</v>
      </c>
      <c r="L127" s="173">
        <f>IFERROR(TRUNC(ROUND(INDEX('INPP base jul 2019'!$C$9:$N$233,MATCH('Factor de Ajuste'!$B127,'INPP base jul 2019'!$B$9:$B$235,0),MATCH('Factor de Ajuste'!L$10,'INPP base jul 2019'!$C$8:$N$8,0)),5),5),"")</f>
        <v>122.00524</v>
      </c>
      <c r="M127" s="173">
        <f>IFERROR(TRUNC(ROUND(INDEX('INPP base jul 2019'!$C$9:$N$233,MATCH('Factor de Ajuste'!$B127,'INPP base jul 2019'!$B$9:$B$235,0),MATCH('Factor de Ajuste'!M$10,'INPP base jul 2019'!$C$8:$N$8,0)),5),5),"")</f>
        <v>117.92972</v>
      </c>
      <c r="N127" s="173">
        <f>IFERROR(TRUNC(ROUND(INDEX('INPP base jul 2019'!$C$9:$N$233,MATCH('Factor de Ajuste'!$B127,'INPP base jul 2019'!$B$9:$B$235,0),MATCH('Factor de Ajuste'!N$10,'INPP base jul 2019'!$C$8:$N$8,0)),5),5),"")</f>
        <v>125.64614</v>
      </c>
      <c r="O127" s="163">
        <f t="shared" si="30"/>
        <v>126.90346</v>
      </c>
      <c r="P127" s="163">
        <f t="shared" ref="P127" si="32">ROUND(O125/O124,5)</f>
        <v>1.0018800000000001</v>
      </c>
      <c r="R127" s="168"/>
      <c r="S127" s="169"/>
      <c r="T127" s="167"/>
    </row>
    <row r="128" spans="1:20" x14ac:dyDescent="0.3">
      <c r="A128" s="162"/>
      <c r="B128" s="136">
        <v>45566</v>
      </c>
      <c r="C128" s="173">
        <f>IFERROR(TRUNC(ROUND(INDEX('INPP base jul 2019'!$C$9:$N$233,MATCH('Factor de Ajuste'!$B128,'INPP base jul 2019'!$B$9:$B$235,0),MATCH('Factor de Ajuste'!C$10,'INPP base jul 2019'!$C$8:$N$8,0)),5),5),"")</f>
        <v>139.82303999999999</v>
      </c>
      <c r="D128" s="173">
        <f>IFERROR(TRUNC(ROUND(INDEX('INPP base jul 2019'!$C$9:$N$233,MATCH('Factor de Ajuste'!$B128,'INPP base jul 2019'!$B$9:$B$235,0),MATCH('Factor de Ajuste'!D$10,'INPP base jul 2019'!$C$8:$N$8,0)),5),5),"")</f>
        <v>131.64010999999999</v>
      </c>
      <c r="E128" s="173">
        <f>IFERROR(TRUNC(ROUND(INDEX('INPP base jul 2019'!$C$9:$N$233,MATCH('Factor de Ajuste'!$B128,'INPP base jul 2019'!$B$9:$B$235,0),MATCH('Factor de Ajuste'!E$10,'INPP base jul 2019'!$C$8:$N$8,0)),5),5),"")</f>
        <v>126.99994</v>
      </c>
      <c r="F128" s="173">
        <f>IFERROR(TRUNC(ROUND(INDEX('INPP base jul 2019'!$C$9:$N$233,MATCH('Factor de Ajuste'!$B128,'INPP base jul 2019'!$B$9:$B$235,0),MATCH('Factor de Ajuste'!F$10,'INPP base jul 2019'!$C$8:$N$8,0)),5),5),"")</f>
        <v>121.91728000000001</v>
      </c>
      <c r="G128" s="173">
        <f>IFERROR(TRUNC(ROUND(INDEX('INPP base jul 2019'!$C$9:$N$233,MATCH('Factor de Ajuste'!$B128,'INPP base jul 2019'!$B$9:$B$235,0),MATCH('Factor de Ajuste'!G$10,'INPP base jul 2019'!$C$8:$N$8,0)),5),5),"")</f>
        <v>132.52367000000001</v>
      </c>
      <c r="H128" s="173">
        <f>IFERROR(TRUNC(ROUND(INDEX('INPP base jul 2019'!$C$9:$N$233,MATCH('Factor de Ajuste'!$B128,'INPP base jul 2019'!$B$9:$B$235,0),MATCH('Factor de Ajuste'!H$10,'INPP base jul 2019'!$C$8:$N$8,0)),5),5),"")</f>
        <v>151.09023999999999</v>
      </c>
      <c r="I128" s="173">
        <f>IFERROR(TRUNC(ROUND(INDEX('INPP base jul 2019'!$C$9:$N$233,MATCH('Factor de Ajuste'!$B128,'INPP base jul 2019'!$B$9:$B$235,0),MATCH('Factor de Ajuste'!I$10,'INPP base jul 2019'!$C$8:$N$8,0)),5),5),"")</f>
        <v>130.31727000000001</v>
      </c>
      <c r="J128" s="173">
        <f>IFERROR(TRUNC(ROUND(INDEX('INPP base jul 2019'!$C$9:$N$233,MATCH('Factor de Ajuste'!$B128,'INPP base jul 2019'!$B$9:$B$235,0),MATCH('Factor de Ajuste'!J$10,'INPP base jul 2019'!$C$8:$N$8,0)),5),5),"")</f>
        <v>118.83986</v>
      </c>
      <c r="K128" s="173">
        <f>IFERROR(TRUNC(ROUND(INDEX('INPP base jul 2019'!$C$9:$N$233,MATCH('Factor de Ajuste'!$B128,'INPP base jul 2019'!$B$9:$B$235,0),MATCH('Factor de Ajuste'!K$10,'INPP base jul 2019'!$C$8:$N$8,0)),5),5),"")</f>
        <v>116.81825000000001</v>
      </c>
      <c r="L128" s="173">
        <f>IFERROR(TRUNC(ROUND(INDEX('INPP base jul 2019'!$C$9:$N$233,MATCH('Factor de Ajuste'!$B128,'INPP base jul 2019'!$B$9:$B$235,0),MATCH('Factor de Ajuste'!L$10,'INPP base jul 2019'!$C$8:$N$8,0)),5),5),"")</f>
        <v>122.48237</v>
      </c>
      <c r="M128" s="173">
        <f>IFERROR(TRUNC(ROUND(INDEX('INPP base jul 2019'!$C$9:$N$233,MATCH('Factor de Ajuste'!$B128,'INPP base jul 2019'!$B$9:$B$235,0),MATCH('Factor de Ajuste'!M$10,'INPP base jul 2019'!$C$8:$N$8,0)),5),5),"")</f>
        <v>118.06393</v>
      </c>
      <c r="N128" s="173">
        <f>IFERROR(TRUNC(ROUND(INDEX('INPP base jul 2019'!$C$9:$N$233,MATCH('Factor de Ajuste'!$B128,'INPP base jul 2019'!$B$9:$B$235,0),MATCH('Factor de Ajuste'!N$10,'INPP base jul 2019'!$C$8:$N$8,0)),5),5),"")</f>
        <v>125.92586</v>
      </c>
      <c r="O128" s="163">
        <f t="shared" si="30"/>
        <v>127.34032999999999</v>
      </c>
      <c r="P128" s="163">
        <f t="shared" ref="P128:P129" si="33">ROUND(O126/O125,5)</f>
        <v>1.0129600000000001</v>
      </c>
      <c r="R128" s="168"/>
      <c r="S128" s="169"/>
      <c r="T128" s="167"/>
    </row>
    <row r="129" spans="1:20" x14ac:dyDescent="0.3">
      <c r="A129" s="162"/>
      <c r="B129" s="136">
        <v>45597</v>
      </c>
      <c r="C129" s="173">
        <f>IFERROR(TRUNC(ROUND(INDEX('INPP base jul 2019'!$C$9:$N$233,MATCH('Factor de Ajuste'!$B129,'INPP base jul 2019'!$B$9:$B$235,0),MATCH('Factor de Ajuste'!C$10,'INPP base jul 2019'!$C$8:$N$8,0)),5),5),"")</f>
        <v>139.86881</v>
      </c>
      <c r="D129" s="173">
        <f>IFERROR(TRUNC(ROUND(INDEX('INPP base jul 2019'!$C$9:$N$233,MATCH('Factor de Ajuste'!$B129,'INPP base jul 2019'!$B$9:$B$235,0),MATCH('Factor de Ajuste'!D$10,'INPP base jul 2019'!$C$8:$N$8,0)),5),5),"")</f>
        <v>131.6925</v>
      </c>
      <c r="E129" s="173">
        <f>IFERROR(TRUNC(ROUND(INDEX('INPP base jul 2019'!$C$9:$N$233,MATCH('Factor de Ajuste'!$B129,'INPP base jul 2019'!$B$9:$B$235,0),MATCH('Factor de Ajuste'!E$10,'INPP base jul 2019'!$C$8:$N$8,0)),5),5),"")</f>
        <v>127.36434</v>
      </c>
      <c r="F129" s="173">
        <f>IFERROR(TRUNC(ROUND(INDEX('INPP base jul 2019'!$C$9:$N$233,MATCH('Factor de Ajuste'!$B129,'INPP base jul 2019'!$B$9:$B$235,0),MATCH('Factor de Ajuste'!F$10,'INPP base jul 2019'!$C$8:$N$8,0)),5),5),"")</f>
        <v>122.77641</v>
      </c>
      <c r="G129" s="173">
        <f>IFERROR(TRUNC(ROUND(INDEX('INPP base jul 2019'!$C$9:$N$233,MATCH('Factor de Ajuste'!$B129,'INPP base jul 2019'!$B$9:$B$235,0),MATCH('Factor de Ajuste'!G$10,'INPP base jul 2019'!$C$8:$N$8,0)),5),5),"")</f>
        <v>133.07891000000001</v>
      </c>
      <c r="H129" s="173">
        <f>IFERROR(TRUNC(ROUND(INDEX('INPP base jul 2019'!$C$9:$N$233,MATCH('Factor de Ajuste'!$B129,'INPP base jul 2019'!$B$9:$B$235,0),MATCH('Factor de Ajuste'!H$10,'INPP base jul 2019'!$C$8:$N$8,0)),5),5),"")</f>
        <v>151.44515999999999</v>
      </c>
      <c r="I129" s="173">
        <f>IFERROR(TRUNC(ROUND(INDEX('INPP base jul 2019'!$C$9:$N$233,MATCH('Factor de Ajuste'!$B129,'INPP base jul 2019'!$B$9:$B$235,0),MATCH('Factor de Ajuste'!I$10,'INPP base jul 2019'!$C$8:$N$8,0)),5),5),"")</f>
        <v>131.20350999999999</v>
      </c>
      <c r="J129" s="173">
        <f>IFERROR(TRUNC(ROUND(INDEX('INPP base jul 2019'!$C$9:$N$233,MATCH('Factor de Ajuste'!$B129,'INPP base jul 2019'!$B$9:$B$235,0),MATCH('Factor de Ajuste'!J$10,'INPP base jul 2019'!$C$8:$N$8,0)),5),5),"")</f>
        <v>120.99523000000001</v>
      </c>
      <c r="K129" s="173">
        <f>IFERROR(TRUNC(ROUND(INDEX('INPP base jul 2019'!$C$9:$N$233,MATCH('Factor de Ajuste'!$B129,'INPP base jul 2019'!$B$9:$B$235,0),MATCH('Factor de Ajuste'!K$10,'INPP base jul 2019'!$C$8:$N$8,0)),5),5),"")</f>
        <v>121.43664</v>
      </c>
      <c r="L129" s="173">
        <f>IFERROR(TRUNC(ROUND(INDEX('INPP base jul 2019'!$C$9:$N$233,MATCH('Factor de Ajuste'!$B129,'INPP base jul 2019'!$B$9:$B$235,0),MATCH('Factor de Ajuste'!L$10,'INPP base jul 2019'!$C$8:$N$8,0)),5),5),"")</f>
        <v>123.88092</v>
      </c>
      <c r="M129" s="173">
        <f>IFERROR(TRUNC(ROUND(INDEX('INPP base jul 2019'!$C$9:$N$233,MATCH('Factor de Ajuste'!$B129,'INPP base jul 2019'!$B$9:$B$235,0),MATCH('Factor de Ajuste'!M$10,'INPP base jul 2019'!$C$8:$N$8,0)),5),5),"")</f>
        <v>119.60702000000001</v>
      </c>
      <c r="N129" s="173">
        <f>IFERROR(TRUNC(ROUND(INDEX('INPP base jul 2019'!$C$9:$N$233,MATCH('Factor de Ajuste'!$B129,'INPP base jul 2019'!$B$9:$B$235,0),MATCH('Factor de Ajuste'!N$10,'INPP base jul 2019'!$C$8:$N$8,0)),5),5),"")</f>
        <v>126.77191000000001</v>
      </c>
      <c r="O129" s="163">
        <f t="shared" si="30"/>
        <v>128.57417000000001</v>
      </c>
      <c r="P129" s="163">
        <f t="shared" si="33"/>
        <v>1.01312</v>
      </c>
      <c r="R129" s="168"/>
      <c r="S129" s="169"/>
      <c r="T129" s="167"/>
    </row>
    <row r="130" spans="1:20" x14ac:dyDescent="0.3">
      <c r="A130" s="162"/>
      <c r="B130" s="136">
        <v>45627</v>
      </c>
      <c r="C130" s="173">
        <f>IFERROR(TRUNC(ROUND(INDEX('INPP base jul 2019'!$C$9:$N$233,MATCH('Factor de Ajuste'!$B130,'INPP base jul 2019'!$B$9:$B$235,0),MATCH('Factor de Ajuste'!C$10,'INPP base jul 2019'!$C$8:$N$8,0)),5),5),"")</f>
        <v>139.87817000000001</v>
      </c>
      <c r="D130" s="173">
        <f>IFERROR(TRUNC(ROUND(INDEX('INPP base jul 2019'!$C$9:$N$233,MATCH('Factor de Ajuste'!$B130,'INPP base jul 2019'!$B$9:$B$235,0),MATCH('Factor de Ajuste'!D$10,'INPP base jul 2019'!$C$8:$N$8,0)),5),5),"")</f>
        <v>131.89052000000001</v>
      </c>
      <c r="E130" s="173">
        <f>IFERROR(TRUNC(ROUND(INDEX('INPP base jul 2019'!$C$9:$N$233,MATCH('Factor de Ajuste'!$B130,'INPP base jul 2019'!$B$9:$B$235,0),MATCH('Factor de Ajuste'!E$10,'INPP base jul 2019'!$C$8:$N$8,0)),5),5),"")</f>
        <v>128.58946</v>
      </c>
      <c r="F130" s="173">
        <f>IFERROR(TRUNC(ROUND(INDEX('INPP base jul 2019'!$C$9:$N$233,MATCH('Factor de Ajuste'!$B130,'INPP base jul 2019'!$B$9:$B$235,0),MATCH('Factor de Ajuste'!F$10,'INPP base jul 2019'!$C$8:$N$8,0)),5),5),"")</f>
        <v>122.81959999999999</v>
      </c>
      <c r="G130" s="173">
        <f>IFERROR(TRUNC(ROUND(INDEX('INPP base jul 2019'!$C$9:$N$233,MATCH('Factor de Ajuste'!$B130,'INPP base jul 2019'!$B$9:$B$235,0),MATCH('Factor de Ajuste'!G$10,'INPP base jul 2019'!$C$8:$N$8,0)),5),5),"")</f>
        <v>133.28867</v>
      </c>
      <c r="H130" s="173">
        <f>IFERROR(TRUNC(ROUND(INDEX('INPP base jul 2019'!$C$9:$N$233,MATCH('Factor de Ajuste'!$B130,'INPP base jul 2019'!$B$9:$B$235,0),MATCH('Factor de Ajuste'!H$10,'INPP base jul 2019'!$C$8:$N$8,0)),5),5),"")</f>
        <v>150.20948999999999</v>
      </c>
      <c r="I130" s="173">
        <f>IFERROR(TRUNC(ROUND(INDEX('INPP base jul 2019'!$C$9:$N$233,MATCH('Factor de Ajuste'!$B130,'INPP base jul 2019'!$B$9:$B$235,0),MATCH('Factor de Ajuste'!I$10,'INPP base jul 2019'!$C$8:$N$8,0)),5),5),"")</f>
        <v>131.31582</v>
      </c>
      <c r="J130" s="173">
        <f>IFERROR(TRUNC(ROUND(INDEX('INPP base jul 2019'!$C$9:$N$233,MATCH('Factor de Ajuste'!$B130,'INPP base jul 2019'!$B$9:$B$235,0),MATCH('Factor de Ajuste'!J$10,'INPP base jul 2019'!$C$8:$N$8,0)),5),5),"")</f>
        <v>120.62344</v>
      </c>
      <c r="K130" s="173">
        <f>IFERROR(TRUNC(ROUND(INDEX('INPP base jul 2019'!$C$9:$N$233,MATCH('Factor de Ajuste'!$B130,'INPP base jul 2019'!$B$9:$B$235,0),MATCH('Factor de Ajuste'!K$10,'INPP base jul 2019'!$C$8:$N$8,0)),5),5),"")</f>
        <v>121.19952000000001</v>
      </c>
      <c r="L130" s="173">
        <f>IFERROR(TRUNC(ROUND(INDEX('INPP base jul 2019'!$C$9:$N$233,MATCH('Factor de Ajuste'!$B130,'INPP base jul 2019'!$B$9:$B$235,0),MATCH('Factor de Ajuste'!L$10,'INPP base jul 2019'!$C$8:$N$8,0)),5),5),"")</f>
        <v>124.13382</v>
      </c>
      <c r="M130" s="173">
        <f>IFERROR(TRUNC(ROUND(INDEX('INPP base jul 2019'!$C$9:$N$233,MATCH('Factor de Ajuste'!$B130,'INPP base jul 2019'!$B$9:$B$235,0),MATCH('Factor de Ajuste'!M$10,'INPP base jul 2019'!$C$8:$N$8,0)),5),5),"")</f>
        <v>119.50628</v>
      </c>
      <c r="N130" s="173">
        <f>IFERROR(TRUNC(ROUND(INDEX('INPP base jul 2019'!$C$9:$N$233,MATCH('Factor de Ajuste'!$B130,'INPP base jul 2019'!$B$9:$B$235,0),MATCH('Factor de Ajuste'!N$10,'INPP base jul 2019'!$C$8:$N$8,0)),5),5),"")</f>
        <v>126.58105</v>
      </c>
      <c r="O130" s="163">
        <f t="shared" ref="O130:O138" si="34">ROUND(SUMPRODUCT($C$8:$N$8,$C130:$N130),5)</f>
        <v>128.55123</v>
      </c>
      <c r="P130" s="163">
        <f t="shared" ref="P130" si="35">ROUND(O128/O127,5)</f>
        <v>1.0034400000000001</v>
      </c>
      <c r="R130" s="168"/>
      <c r="S130" s="169"/>
      <c r="T130" s="167"/>
    </row>
    <row r="131" spans="1:20" x14ac:dyDescent="0.3">
      <c r="A131" s="162"/>
      <c r="B131" s="136">
        <v>45658</v>
      </c>
      <c r="C131" s="173">
        <f>IFERROR(TRUNC(ROUND(INDEX('INPP base jul 2019'!$C$9:$N$233,MATCH('Factor de Ajuste'!$B131,'INPP base jul 2019'!$B$9:$B$235,0),MATCH('Factor de Ajuste'!C$10,'INPP base jul 2019'!$C$8:$N$8,0)),5),5),"")</f>
        <v>141.64895999999999</v>
      </c>
      <c r="D131" s="173">
        <f>IFERROR(TRUNC(ROUND(INDEX('INPP base jul 2019'!$C$9:$N$233,MATCH('Factor de Ajuste'!$B131,'INPP base jul 2019'!$B$9:$B$235,0),MATCH('Factor de Ajuste'!D$10,'INPP base jul 2019'!$C$8:$N$8,0)),5),5),"")</f>
        <v>132.12846999999999</v>
      </c>
      <c r="E131" s="173">
        <f>IFERROR(TRUNC(ROUND(INDEX('INPP base jul 2019'!$C$9:$N$233,MATCH('Factor de Ajuste'!$B131,'INPP base jul 2019'!$B$9:$B$235,0),MATCH('Factor de Ajuste'!E$10,'INPP base jul 2019'!$C$8:$N$8,0)),5),5),"")</f>
        <v>130.24552</v>
      </c>
      <c r="F131" s="173">
        <f>IFERROR(TRUNC(ROUND(INDEX('INPP base jul 2019'!$C$9:$N$233,MATCH('Factor de Ajuste'!$B131,'INPP base jul 2019'!$B$9:$B$235,0),MATCH('Factor de Ajuste'!F$10,'INPP base jul 2019'!$C$8:$N$8,0)),5),5),"")</f>
        <v>123.71666999999999</v>
      </c>
      <c r="G131" s="173">
        <f>IFERROR(TRUNC(ROUND(INDEX('INPP base jul 2019'!$C$9:$N$233,MATCH('Factor de Ajuste'!$B131,'INPP base jul 2019'!$B$9:$B$235,0),MATCH('Factor de Ajuste'!G$10,'INPP base jul 2019'!$C$8:$N$8,0)),5),5),"")</f>
        <v>134.32235</v>
      </c>
      <c r="H131" s="173">
        <f>IFERROR(TRUNC(ROUND(INDEX('INPP base jul 2019'!$C$9:$N$233,MATCH('Factor de Ajuste'!$B131,'INPP base jul 2019'!$B$9:$B$235,0),MATCH('Factor de Ajuste'!H$10,'INPP base jul 2019'!$C$8:$N$8,0)),5),5),"")</f>
        <v>151.99114</v>
      </c>
      <c r="I131" s="173">
        <f>IFERROR(TRUNC(ROUND(INDEX('INPP base jul 2019'!$C$9:$N$233,MATCH('Factor de Ajuste'!$B131,'INPP base jul 2019'!$B$9:$B$235,0),MATCH('Factor de Ajuste'!I$10,'INPP base jul 2019'!$C$8:$N$8,0)),5),5),"")</f>
        <v>131.67177000000001</v>
      </c>
      <c r="J131" s="173">
        <f>IFERROR(TRUNC(ROUND(INDEX('INPP base jul 2019'!$C$9:$N$233,MATCH('Factor de Ajuste'!$B131,'INPP base jul 2019'!$B$9:$B$235,0),MATCH('Factor de Ajuste'!J$10,'INPP base jul 2019'!$C$8:$N$8,0)),5),5),"")</f>
        <v>121.75188</v>
      </c>
      <c r="K131" s="173">
        <f>IFERROR(TRUNC(ROUND(INDEX('INPP base jul 2019'!$C$9:$N$233,MATCH('Factor de Ajuste'!$B131,'INPP base jul 2019'!$B$9:$B$235,0),MATCH('Factor de Ajuste'!K$10,'INPP base jul 2019'!$C$8:$N$8,0)),5),5),"")</f>
        <v>122.35053000000001</v>
      </c>
      <c r="L131" s="173">
        <f>IFERROR(TRUNC(ROUND(INDEX('INPP base jul 2019'!$C$9:$N$233,MATCH('Factor de Ajuste'!$B131,'INPP base jul 2019'!$B$9:$B$235,0),MATCH('Factor de Ajuste'!L$10,'INPP base jul 2019'!$C$8:$N$8,0)),5),5),"")</f>
        <v>124.93203</v>
      </c>
      <c r="M131" s="173">
        <f>IFERROR(TRUNC(ROUND(INDEX('INPP base jul 2019'!$C$9:$N$233,MATCH('Factor de Ajuste'!$B131,'INPP base jul 2019'!$B$9:$B$235,0),MATCH('Factor de Ajuste'!M$10,'INPP base jul 2019'!$C$8:$N$8,0)),5),5),"")</f>
        <v>120.27296</v>
      </c>
      <c r="N131" s="173">
        <f>IFERROR(TRUNC(ROUND(INDEX('INPP base jul 2019'!$C$9:$N$233,MATCH('Factor de Ajuste'!$B131,'INPP base jul 2019'!$B$9:$B$235,0),MATCH('Factor de Ajuste'!N$10,'INPP base jul 2019'!$C$8:$N$8,0)),5),5),"")</f>
        <v>126.91947999999999</v>
      </c>
      <c r="O131" s="163">
        <f t="shared" si="34"/>
        <v>129.72103000000001</v>
      </c>
      <c r="P131" s="163">
        <f t="shared" ref="P131:P136" si="36">ROUND(O129/O128,5)</f>
        <v>1.00969</v>
      </c>
      <c r="R131" s="168"/>
      <c r="S131" s="169"/>
      <c r="T131" s="167"/>
    </row>
    <row r="132" spans="1:20" x14ac:dyDescent="0.3">
      <c r="A132" s="162"/>
      <c r="B132" s="136">
        <v>45689</v>
      </c>
      <c r="C132" s="173">
        <f>IFERROR(TRUNC(ROUND(INDEX('INPP base jul 2019'!$C$9:$N$233,MATCH('Factor de Ajuste'!$B132,'INPP base jul 2019'!$B$9:$B$235,0),MATCH('Factor de Ajuste'!C$10,'INPP base jul 2019'!$C$8:$N$8,0)),5),5),"")</f>
        <v>142.75015999999999</v>
      </c>
      <c r="D132" s="173">
        <f>IFERROR(TRUNC(ROUND(INDEX('INPP base jul 2019'!$C$9:$N$233,MATCH('Factor de Ajuste'!$B132,'INPP base jul 2019'!$B$9:$B$235,0),MATCH('Factor de Ajuste'!D$10,'INPP base jul 2019'!$C$8:$N$8,0)),5),5),"")</f>
        <v>132.03579999999999</v>
      </c>
      <c r="E132" s="173">
        <f>IFERROR(TRUNC(ROUND(INDEX('INPP base jul 2019'!$C$9:$N$233,MATCH('Factor de Ajuste'!$B132,'INPP base jul 2019'!$B$9:$B$235,0),MATCH('Factor de Ajuste'!E$10,'INPP base jul 2019'!$C$8:$N$8,0)),5),5),"")</f>
        <v>130.27244999999999</v>
      </c>
      <c r="F132" s="173">
        <f>IFERROR(TRUNC(ROUND(INDEX('INPP base jul 2019'!$C$9:$N$233,MATCH('Factor de Ajuste'!$B132,'INPP base jul 2019'!$B$9:$B$235,0),MATCH('Factor de Ajuste'!F$10,'INPP base jul 2019'!$C$8:$N$8,0)),5),5),"")</f>
        <v>124.00693</v>
      </c>
      <c r="G132" s="173">
        <f>IFERROR(TRUNC(ROUND(INDEX('INPP base jul 2019'!$C$9:$N$233,MATCH('Factor de Ajuste'!$B132,'INPP base jul 2019'!$B$9:$B$235,0),MATCH('Factor de Ajuste'!G$10,'INPP base jul 2019'!$C$8:$N$8,0)),5),5),"")</f>
        <v>135.56744</v>
      </c>
      <c r="H132" s="173">
        <f>IFERROR(TRUNC(ROUND(INDEX('INPP base jul 2019'!$C$9:$N$233,MATCH('Factor de Ajuste'!$B132,'INPP base jul 2019'!$B$9:$B$235,0),MATCH('Factor de Ajuste'!H$10,'INPP base jul 2019'!$C$8:$N$8,0)),5),5),"")</f>
        <v>156.05877000000001</v>
      </c>
      <c r="I132" s="173">
        <f>IFERROR(TRUNC(ROUND(INDEX('INPP base jul 2019'!$C$9:$N$233,MATCH('Factor de Ajuste'!$B132,'INPP base jul 2019'!$B$9:$B$235,0),MATCH('Factor de Ajuste'!I$10,'INPP base jul 2019'!$C$8:$N$8,0)),5),5),"")</f>
        <v>132.46981</v>
      </c>
      <c r="J132" s="173">
        <f>IFERROR(TRUNC(ROUND(INDEX('INPP base jul 2019'!$C$9:$N$233,MATCH('Factor de Ajuste'!$B132,'INPP base jul 2019'!$B$9:$B$235,0),MATCH('Factor de Ajuste'!J$10,'INPP base jul 2019'!$C$8:$N$8,0)),5),5),"")</f>
        <v>123.56963</v>
      </c>
      <c r="K132" s="173">
        <f>IFERROR(TRUNC(ROUND(INDEX('INPP base jul 2019'!$C$9:$N$233,MATCH('Factor de Ajuste'!$B132,'INPP base jul 2019'!$B$9:$B$235,0),MATCH('Factor de Ajuste'!K$10,'INPP base jul 2019'!$C$8:$N$8,0)),5),5),"")</f>
        <v>122.23224999999999</v>
      </c>
      <c r="L132" s="173">
        <f>IFERROR(TRUNC(ROUND(INDEX('INPP base jul 2019'!$C$9:$N$233,MATCH('Factor de Ajuste'!$B132,'INPP base jul 2019'!$B$9:$B$235,0),MATCH('Factor de Ajuste'!L$10,'INPP base jul 2019'!$C$8:$N$8,0)),5),5),"")</f>
        <v>125.13491</v>
      </c>
      <c r="M132" s="173">
        <f>IFERROR(TRUNC(ROUND(INDEX('INPP base jul 2019'!$C$9:$N$233,MATCH('Factor de Ajuste'!$B132,'INPP base jul 2019'!$B$9:$B$235,0),MATCH('Factor de Ajuste'!M$10,'INPP base jul 2019'!$C$8:$N$8,0)),5),5),"")</f>
        <v>120.93306</v>
      </c>
      <c r="N132" s="173">
        <f>IFERROR(TRUNC(ROUND(INDEX('INPP base jul 2019'!$C$9:$N$233,MATCH('Factor de Ajuste'!$B132,'INPP base jul 2019'!$B$9:$B$235,0),MATCH('Factor de Ajuste'!N$10,'INPP base jul 2019'!$C$8:$N$8,0)),5),5),"")</f>
        <v>127.62478</v>
      </c>
      <c r="O132" s="163">
        <f t="shared" si="34"/>
        <v>130.59558999999999</v>
      </c>
      <c r="P132" s="163">
        <f t="shared" si="36"/>
        <v>0.99982000000000004</v>
      </c>
      <c r="R132" s="168"/>
      <c r="S132" s="169"/>
      <c r="T132" s="167"/>
    </row>
    <row r="133" spans="1:20" x14ac:dyDescent="0.3">
      <c r="A133" s="162"/>
      <c r="B133" s="136">
        <v>45717</v>
      </c>
      <c r="C133" s="173">
        <f>IFERROR(TRUNC(ROUND(INDEX('INPP base jul 2019'!$C$9:$N$233,MATCH('Factor de Ajuste'!$B133,'INPP base jul 2019'!$B$9:$B$235,0),MATCH('Factor de Ajuste'!C$10,'INPP base jul 2019'!$C$8:$N$8,0)),5),5),"")</f>
        <v>143.45070999999999</v>
      </c>
      <c r="D133" s="173">
        <f>IFERROR(TRUNC(ROUND(INDEX('INPP base jul 2019'!$C$9:$N$233,MATCH('Factor de Ajuste'!$B133,'INPP base jul 2019'!$B$9:$B$235,0),MATCH('Factor de Ajuste'!D$10,'INPP base jul 2019'!$C$8:$N$8,0)),5),5),"")</f>
        <v>130.44202999999999</v>
      </c>
      <c r="E133" s="173">
        <f>IFERROR(TRUNC(ROUND(INDEX('INPP base jul 2019'!$C$9:$N$233,MATCH('Factor de Ajuste'!$B133,'INPP base jul 2019'!$B$9:$B$235,0),MATCH('Factor de Ajuste'!E$10,'INPP base jul 2019'!$C$8:$N$8,0)),5),5),"")</f>
        <v>130.73005000000001</v>
      </c>
      <c r="F133" s="173">
        <f>IFERROR(TRUNC(ROUND(INDEX('INPP base jul 2019'!$C$9:$N$233,MATCH('Factor de Ajuste'!$B133,'INPP base jul 2019'!$B$9:$B$235,0),MATCH('Factor de Ajuste'!F$10,'INPP base jul 2019'!$C$8:$N$8,0)),5),5),"")</f>
        <v>123.94448</v>
      </c>
      <c r="G133" s="173">
        <f>IFERROR(TRUNC(ROUND(INDEX('INPP base jul 2019'!$C$9:$N$233,MATCH('Factor de Ajuste'!$B133,'INPP base jul 2019'!$B$9:$B$235,0),MATCH('Factor de Ajuste'!G$10,'INPP base jul 2019'!$C$8:$N$8,0)),5),5),"")</f>
        <v>135.54803999999999</v>
      </c>
      <c r="H133" s="173">
        <f>IFERROR(TRUNC(ROUND(INDEX('INPP base jul 2019'!$C$9:$N$233,MATCH('Factor de Ajuste'!$B133,'INPP base jul 2019'!$B$9:$B$235,0),MATCH('Factor de Ajuste'!H$10,'INPP base jul 2019'!$C$8:$N$8,0)),5),5),"")</f>
        <v>157.92357000000001</v>
      </c>
      <c r="I133" s="173">
        <f>IFERROR(TRUNC(ROUND(INDEX('INPP base jul 2019'!$C$9:$N$233,MATCH('Factor de Ajuste'!$B133,'INPP base jul 2019'!$B$9:$B$235,0),MATCH('Factor de Ajuste'!I$10,'INPP base jul 2019'!$C$8:$N$8,0)),5),5),"")</f>
        <v>132.56796</v>
      </c>
      <c r="J133" s="173">
        <f>IFERROR(TRUNC(ROUND(INDEX('INPP base jul 2019'!$C$9:$N$233,MATCH('Factor de Ajuste'!$B133,'INPP base jul 2019'!$B$9:$B$235,0),MATCH('Factor de Ajuste'!J$10,'INPP base jul 2019'!$C$8:$N$8,0)),5),5),"")</f>
        <v>123.42331</v>
      </c>
      <c r="K133" s="173">
        <f>IFERROR(TRUNC(ROUND(INDEX('INPP base jul 2019'!$C$9:$N$233,MATCH('Factor de Ajuste'!$B133,'INPP base jul 2019'!$B$9:$B$235,0),MATCH('Factor de Ajuste'!K$10,'INPP base jul 2019'!$C$8:$N$8,0)),5),5),"")</f>
        <v>121.49178000000001</v>
      </c>
      <c r="L133" s="173">
        <f>IFERROR(TRUNC(ROUND(INDEX('INPP base jul 2019'!$C$9:$N$233,MATCH('Factor de Ajuste'!$B133,'INPP base jul 2019'!$B$9:$B$235,0),MATCH('Factor de Ajuste'!L$10,'INPP base jul 2019'!$C$8:$N$8,0)),5),5),"")</f>
        <v>125.52237</v>
      </c>
      <c r="M133" s="173">
        <f>IFERROR(TRUNC(ROUND(INDEX('INPP base jul 2019'!$C$9:$N$233,MATCH('Factor de Ajuste'!$B133,'INPP base jul 2019'!$B$9:$B$235,0),MATCH('Factor de Ajuste'!M$10,'INPP base jul 2019'!$C$8:$N$8,0)),5),5),"")</f>
        <v>120.75453</v>
      </c>
      <c r="N133" s="173">
        <f>IFERROR(TRUNC(ROUND(INDEX('INPP base jul 2019'!$C$9:$N$233,MATCH('Factor de Ajuste'!$B133,'INPP base jul 2019'!$B$9:$B$235,0),MATCH('Factor de Ajuste'!N$10,'INPP base jul 2019'!$C$8:$N$8,0)),5),5),"")</f>
        <v>127.33081</v>
      </c>
      <c r="O133" s="163">
        <f t="shared" si="34"/>
        <v>130.78826000000001</v>
      </c>
      <c r="P133" s="163">
        <f t="shared" si="36"/>
        <v>1.0091000000000001</v>
      </c>
      <c r="R133" s="168"/>
      <c r="S133" s="169"/>
      <c r="T133" s="167"/>
    </row>
    <row r="134" spans="1:20" x14ac:dyDescent="0.3">
      <c r="A134" s="162"/>
      <c r="B134" s="136">
        <v>45748</v>
      </c>
      <c r="C134" s="173">
        <f>IFERROR(TRUNC(ROUND(INDEX('INPP base jul 2019'!$C$9:$N$233,MATCH('Factor de Ajuste'!$B134,'INPP base jul 2019'!$B$9:$B$235,0),MATCH('Factor de Ajuste'!C$10,'INPP base jul 2019'!$C$8:$N$8,0)),5),5),"")</f>
        <v>144.61965000000001</v>
      </c>
      <c r="D134" s="173">
        <f>IFERROR(TRUNC(ROUND(INDEX('INPP base jul 2019'!$C$9:$N$233,MATCH('Factor de Ajuste'!$B134,'INPP base jul 2019'!$B$9:$B$235,0),MATCH('Factor de Ajuste'!D$10,'INPP base jul 2019'!$C$8:$N$8,0)),5),5),"")</f>
        <v>130.55588</v>
      </c>
      <c r="E134" s="173">
        <f>IFERROR(TRUNC(ROUND(INDEX('INPP base jul 2019'!$C$9:$N$233,MATCH('Factor de Ajuste'!$B134,'INPP base jul 2019'!$B$9:$B$235,0),MATCH('Factor de Ajuste'!E$10,'INPP base jul 2019'!$C$8:$N$8,0)),5),5),"")</f>
        <v>130.94282000000001</v>
      </c>
      <c r="F134" s="173">
        <f>IFERROR(TRUNC(ROUND(INDEX('INPP base jul 2019'!$C$9:$N$233,MATCH('Factor de Ajuste'!$B134,'INPP base jul 2019'!$B$9:$B$235,0),MATCH('Factor de Ajuste'!F$10,'INPP base jul 2019'!$C$8:$N$8,0)),5),5),"")</f>
        <v>124.04132</v>
      </c>
      <c r="G134" s="173">
        <f>IFERROR(TRUNC(ROUND(INDEX('INPP base jul 2019'!$C$9:$N$233,MATCH('Factor de Ajuste'!$B134,'INPP base jul 2019'!$B$9:$B$235,0),MATCH('Factor de Ajuste'!G$10,'INPP base jul 2019'!$C$8:$N$8,0)),5),5),"")</f>
        <v>136.55966000000001</v>
      </c>
      <c r="H134" s="173">
        <f>IFERROR(TRUNC(ROUND(INDEX('INPP base jul 2019'!$C$9:$N$233,MATCH('Factor de Ajuste'!$B134,'INPP base jul 2019'!$B$9:$B$235,0),MATCH('Factor de Ajuste'!H$10,'INPP base jul 2019'!$C$8:$N$8,0)),5),5),"")</f>
        <v>158.74601999999999</v>
      </c>
      <c r="I134" s="173">
        <f>IFERROR(TRUNC(ROUND(INDEX('INPP base jul 2019'!$C$9:$N$233,MATCH('Factor de Ajuste'!$B134,'INPP base jul 2019'!$B$9:$B$235,0),MATCH('Factor de Ajuste'!I$10,'INPP base jul 2019'!$C$8:$N$8,0)),5),5),"")</f>
        <v>132.70464000000001</v>
      </c>
      <c r="J134" s="173">
        <f>IFERROR(TRUNC(ROUND(INDEX('INPP base jul 2019'!$C$9:$N$233,MATCH('Factor de Ajuste'!$B134,'INPP base jul 2019'!$B$9:$B$235,0),MATCH('Factor de Ajuste'!J$10,'INPP base jul 2019'!$C$8:$N$8,0)),5),5),"")</f>
        <v>123.88561</v>
      </c>
      <c r="K134" s="173">
        <f>IFERROR(TRUNC(ROUND(INDEX('INPP base jul 2019'!$C$9:$N$233,MATCH('Factor de Ajuste'!$B134,'INPP base jul 2019'!$B$9:$B$235,0),MATCH('Factor de Ajuste'!K$10,'INPP base jul 2019'!$C$8:$N$8,0)),5),5),"")</f>
        <v>121.53172000000001</v>
      </c>
      <c r="L134" s="173">
        <f>IFERROR(TRUNC(ROUND(INDEX('INPP base jul 2019'!$C$9:$N$233,MATCH('Factor de Ajuste'!$B134,'INPP base jul 2019'!$B$9:$B$235,0),MATCH('Factor de Ajuste'!L$10,'INPP base jul 2019'!$C$8:$N$8,0)),5),5),"")</f>
        <v>126.31757</v>
      </c>
      <c r="M134" s="173">
        <f>IFERROR(TRUNC(ROUND(INDEX('INPP base jul 2019'!$C$9:$N$233,MATCH('Factor de Ajuste'!$B134,'INPP base jul 2019'!$B$9:$B$235,0),MATCH('Factor de Ajuste'!M$10,'INPP base jul 2019'!$C$8:$N$8,0)),5),5),"")</f>
        <v>120.59807000000001</v>
      </c>
      <c r="N134" s="173">
        <f>IFERROR(TRUNC(ROUND(INDEX('INPP base jul 2019'!$C$9:$N$233,MATCH('Factor de Ajuste'!$B134,'INPP base jul 2019'!$B$9:$B$235,0),MATCH('Factor de Ajuste'!N$10,'INPP base jul 2019'!$C$8:$N$8,0)),5),5),"")</f>
        <v>127.38005</v>
      </c>
      <c r="O134" s="163">
        <f t="shared" si="34"/>
        <v>131.18454</v>
      </c>
      <c r="P134" s="163">
        <f t="shared" si="36"/>
        <v>1.00674</v>
      </c>
      <c r="R134" s="168"/>
      <c r="S134" s="169"/>
      <c r="T134" s="167"/>
    </row>
    <row r="135" spans="1:20" x14ac:dyDescent="0.3">
      <c r="A135" s="162"/>
      <c r="B135" s="136">
        <v>45778</v>
      </c>
      <c r="C135" s="173">
        <f>IFERROR(TRUNC(ROUND(INDEX('INPP base jul 2019'!$C$9:$N$233,MATCH('Factor de Ajuste'!$B135,'INPP base jul 2019'!$B$9:$B$235,0),MATCH('Factor de Ajuste'!C$10,'INPP base jul 2019'!$C$8:$N$8,0)),5),5),"")</f>
        <v>144.86412000000001</v>
      </c>
      <c r="D135" s="173">
        <f>IFERROR(TRUNC(ROUND(INDEX('INPP base jul 2019'!$C$9:$N$233,MATCH('Factor de Ajuste'!$B135,'INPP base jul 2019'!$B$9:$B$235,0),MATCH('Factor de Ajuste'!D$10,'INPP base jul 2019'!$C$8:$N$8,0)),5),5),"")</f>
        <v>131.05201</v>
      </c>
      <c r="E135" s="173">
        <f>IFERROR(TRUNC(ROUND(INDEX('INPP base jul 2019'!$C$9:$N$233,MATCH('Factor de Ajuste'!$B135,'INPP base jul 2019'!$B$9:$B$235,0),MATCH('Factor de Ajuste'!E$10,'INPP base jul 2019'!$C$8:$N$8,0)),5),5),"")</f>
        <v>128.23522</v>
      </c>
      <c r="F135" s="173">
        <f>IFERROR(TRUNC(ROUND(INDEX('INPP base jul 2019'!$C$9:$N$233,MATCH('Factor de Ajuste'!$B135,'INPP base jul 2019'!$B$9:$B$235,0),MATCH('Factor de Ajuste'!F$10,'INPP base jul 2019'!$C$8:$N$8,0)),5),5),"")</f>
        <v>123.33971</v>
      </c>
      <c r="G135" s="173">
        <f>IFERROR(TRUNC(ROUND(INDEX('INPP base jul 2019'!$C$9:$N$233,MATCH('Factor de Ajuste'!$B135,'INPP base jul 2019'!$B$9:$B$235,0),MATCH('Factor de Ajuste'!G$10,'INPP base jul 2019'!$C$8:$N$8,0)),5),5),"")</f>
        <v>136.98383000000001</v>
      </c>
      <c r="H135" s="173">
        <f>IFERROR(TRUNC(ROUND(INDEX('INPP base jul 2019'!$C$9:$N$233,MATCH('Factor de Ajuste'!$B135,'INPP base jul 2019'!$B$9:$B$235,0),MATCH('Factor de Ajuste'!H$10,'INPP base jul 2019'!$C$8:$N$8,0)),5),5),"")</f>
        <v>157.32222999999999</v>
      </c>
      <c r="I135" s="173">
        <f>IFERROR(TRUNC(ROUND(INDEX('INPP base jul 2019'!$C$9:$N$233,MATCH('Factor de Ajuste'!$B135,'INPP base jul 2019'!$B$9:$B$235,0),MATCH('Factor de Ajuste'!I$10,'INPP base jul 2019'!$C$8:$N$8,0)),5),5),"")</f>
        <v>132.1609</v>
      </c>
      <c r="J135" s="173">
        <f>IFERROR(TRUNC(ROUND(INDEX('INPP base jul 2019'!$C$9:$N$233,MATCH('Factor de Ajuste'!$B135,'INPP base jul 2019'!$B$9:$B$235,0),MATCH('Factor de Ajuste'!J$10,'INPP base jul 2019'!$C$8:$N$8,0)),5),5),"")</f>
        <v>121.78324000000001</v>
      </c>
      <c r="K135" s="173">
        <f>IFERROR(TRUNC(ROUND(INDEX('INPP base jul 2019'!$C$9:$N$233,MATCH('Factor de Ajuste'!$B135,'INPP base jul 2019'!$B$9:$B$235,0),MATCH('Factor de Ajuste'!K$10,'INPP base jul 2019'!$C$8:$N$8,0)),5),5),"")</f>
        <v>119.37117000000001</v>
      </c>
      <c r="L135" s="173">
        <f>IFERROR(TRUNC(ROUND(INDEX('INPP base jul 2019'!$C$9:$N$233,MATCH('Factor de Ajuste'!$B135,'INPP base jul 2019'!$B$9:$B$235,0),MATCH('Factor de Ajuste'!L$10,'INPP base jul 2019'!$C$8:$N$8,0)),5),5),"")</f>
        <v>125.77563000000001</v>
      </c>
      <c r="M135" s="173">
        <f>IFERROR(TRUNC(ROUND(INDEX('INPP base jul 2019'!$C$9:$N$233,MATCH('Factor de Ajuste'!$B135,'INPP base jul 2019'!$B$9:$B$235,0),MATCH('Factor de Ajuste'!M$10,'INPP base jul 2019'!$C$8:$N$8,0)),5),5),"")</f>
        <v>119.5655</v>
      </c>
      <c r="N135" s="173">
        <f>IFERROR(TRUNC(ROUND(INDEX('INPP base jul 2019'!$C$9:$N$233,MATCH('Factor de Ajuste'!$B135,'INPP base jul 2019'!$B$9:$B$235,0),MATCH('Factor de Ajuste'!N$10,'INPP base jul 2019'!$C$8:$N$8,0)),5),5),"")</f>
        <v>126.34202999999999</v>
      </c>
      <c r="O135" s="163">
        <f t="shared" si="34"/>
        <v>130.25475</v>
      </c>
      <c r="P135" s="163">
        <f t="shared" si="36"/>
        <v>1.0014799999999999</v>
      </c>
      <c r="R135" s="168"/>
      <c r="S135" s="169"/>
      <c r="T135" s="167"/>
    </row>
    <row r="136" spans="1:20" x14ac:dyDescent="0.3">
      <c r="A136" s="162"/>
      <c r="B136" s="136">
        <v>45809</v>
      </c>
      <c r="C136" s="173">
        <f>IFERROR(TRUNC(ROUND(INDEX('INPP base jul 2019'!$C$9:$N$233,MATCH('Factor de Ajuste'!$B136,'INPP base jul 2019'!$B$9:$B$235,0),MATCH('Factor de Ajuste'!C$10,'INPP base jul 2019'!$C$8:$N$8,0)),5),5),"")</f>
        <v>144.71659</v>
      </c>
      <c r="D136" s="173">
        <f>IFERROR(TRUNC(ROUND(INDEX('INPP base jul 2019'!$C$9:$N$233,MATCH('Factor de Ajuste'!$B136,'INPP base jul 2019'!$B$9:$B$235,0),MATCH('Factor de Ajuste'!D$10,'INPP base jul 2019'!$C$8:$N$8,0)),5),5),"")</f>
        <v>131.13797</v>
      </c>
      <c r="E136" s="173">
        <f>IFERROR(TRUNC(ROUND(INDEX('INPP base jul 2019'!$C$9:$N$233,MATCH('Factor de Ajuste'!$B136,'INPP base jul 2019'!$B$9:$B$235,0),MATCH('Factor de Ajuste'!E$10,'INPP base jul 2019'!$C$8:$N$8,0)),5),5),"")</f>
        <v>128.19351</v>
      </c>
      <c r="F136" s="173">
        <f>IFERROR(TRUNC(ROUND(INDEX('INPP base jul 2019'!$C$9:$N$233,MATCH('Factor de Ajuste'!$B136,'INPP base jul 2019'!$B$9:$B$235,0),MATCH('Factor de Ajuste'!F$10,'INPP base jul 2019'!$C$8:$N$8,0)),5),5),"")</f>
        <v>122.87546</v>
      </c>
      <c r="G136" s="173">
        <f>IFERROR(TRUNC(ROUND(INDEX('INPP base jul 2019'!$C$9:$N$233,MATCH('Factor de Ajuste'!$B136,'INPP base jul 2019'!$B$9:$B$235,0),MATCH('Factor de Ajuste'!G$10,'INPP base jul 2019'!$C$8:$N$8,0)),5),5),"")</f>
        <v>137.05596</v>
      </c>
      <c r="H136" s="173">
        <f>IFERROR(TRUNC(ROUND(INDEX('INPP base jul 2019'!$C$9:$N$233,MATCH('Factor de Ajuste'!$B136,'INPP base jul 2019'!$B$9:$B$235,0),MATCH('Factor de Ajuste'!H$10,'INPP base jul 2019'!$C$8:$N$8,0)),5),5),"")</f>
        <v>159.09748999999999</v>
      </c>
      <c r="I136" s="173">
        <f>IFERROR(TRUNC(ROUND(INDEX('INPP base jul 2019'!$C$9:$N$233,MATCH('Factor de Ajuste'!$B136,'INPP base jul 2019'!$B$9:$B$235,0),MATCH('Factor de Ajuste'!I$10,'INPP base jul 2019'!$C$8:$N$8,0)),5),5),"")</f>
        <v>131.62279000000001</v>
      </c>
      <c r="J136" s="173">
        <f>IFERROR(TRUNC(ROUND(INDEX('INPP base jul 2019'!$C$9:$N$233,MATCH('Factor de Ajuste'!$B136,'INPP base jul 2019'!$B$9:$B$235,0),MATCH('Factor de Ajuste'!J$10,'INPP base jul 2019'!$C$8:$N$8,0)),5),5),"")</f>
        <v>119.92099</v>
      </c>
      <c r="K136" s="173">
        <f>IFERROR(TRUNC(ROUND(INDEX('INPP base jul 2019'!$C$9:$N$233,MATCH('Factor de Ajuste'!$B136,'INPP base jul 2019'!$B$9:$B$235,0),MATCH('Factor de Ajuste'!K$10,'INPP base jul 2019'!$C$8:$N$8,0)),5),5),"")</f>
        <v>117.69064</v>
      </c>
      <c r="L136" s="173">
        <f>IFERROR(TRUNC(ROUND(INDEX('INPP base jul 2019'!$C$9:$N$233,MATCH('Factor de Ajuste'!$B136,'INPP base jul 2019'!$B$9:$B$235,0),MATCH('Factor de Ajuste'!L$10,'INPP base jul 2019'!$C$8:$N$8,0)),5),5),"")</f>
        <v>125.43521</v>
      </c>
      <c r="M136" s="173">
        <f>IFERROR(TRUNC(ROUND(INDEX('INPP base jul 2019'!$C$9:$N$233,MATCH('Factor de Ajuste'!$B136,'INPP base jul 2019'!$B$9:$B$235,0),MATCH('Factor de Ajuste'!M$10,'INPP base jul 2019'!$C$8:$N$8,0)),5),5),"")</f>
        <v>119.00671</v>
      </c>
      <c r="N136" s="173">
        <f>IFERROR(TRUNC(ROUND(INDEX('INPP base jul 2019'!$C$9:$N$233,MATCH('Factor de Ajuste'!$B136,'INPP base jul 2019'!$B$9:$B$235,0),MATCH('Factor de Ajuste'!N$10,'INPP base jul 2019'!$C$8:$N$8,0)),5),5),"")</f>
        <v>125.83501</v>
      </c>
      <c r="O136" s="163">
        <f t="shared" si="34"/>
        <v>129.86178000000001</v>
      </c>
      <c r="P136" s="163">
        <f t="shared" si="36"/>
        <v>1.0030300000000001</v>
      </c>
      <c r="R136" s="168"/>
      <c r="S136" s="169"/>
      <c r="T136" s="167"/>
    </row>
    <row r="137" spans="1:20" ht="17.25" customHeight="1" x14ac:dyDescent="0.3">
      <c r="A137" s="162"/>
      <c r="B137" s="136">
        <v>45839</v>
      </c>
      <c r="C137" s="173">
        <f>IFERROR(TRUNC(ROUND(INDEX('INPP base jul 2019'!$C$9:$N$233,MATCH('Factor de Ajuste'!$B137,'INPP base jul 2019'!$B$9:$B$235,0),MATCH('Factor de Ajuste'!C$10,'INPP base jul 2019'!$C$8:$N$8,0)),5),5),"")</f>
        <v>144.61945</v>
      </c>
      <c r="D137" s="173">
        <f>IFERROR(TRUNC(ROUND(INDEX('INPP base jul 2019'!$C$9:$N$233,MATCH('Factor de Ajuste'!$B137,'INPP base jul 2019'!$B$9:$B$235,0),MATCH('Factor de Ajuste'!D$10,'INPP base jul 2019'!$C$8:$N$8,0)),5),5),"")</f>
        <v>130.28362000000001</v>
      </c>
      <c r="E137" s="173">
        <f>IFERROR(TRUNC(ROUND(INDEX('INPP base jul 2019'!$C$9:$N$233,MATCH('Factor de Ajuste'!$B137,'INPP base jul 2019'!$B$9:$B$235,0),MATCH('Factor de Ajuste'!E$10,'INPP base jul 2019'!$C$8:$N$8,0)),5),5),"")</f>
        <v>127.16028</v>
      </c>
      <c r="F137" s="173">
        <f>IFERROR(TRUNC(ROUND(INDEX('INPP base jul 2019'!$C$9:$N$233,MATCH('Factor de Ajuste'!$B137,'INPP base jul 2019'!$B$9:$B$235,0),MATCH('Factor de Ajuste'!F$10,'INPP base jul 2019'!$C$8:$N$8,0)),5),5),"")</f>
        <v>122.43903</v>
      </c>
      <c r="G137" s="173">
        <f>IFERROR(TRUNC(ROUND(INDEX('INPP base jul 2019'!$C$9:$N$233,MATCH('Factor de Ajuste'!$B137,'INPP base jul 2019'!$B$9:$B$235,0),MATCH('Factor de Ajuste'!G$10,'INPP base jul 2019'!$C$8:$N$8,0)),5),5),"")</f>
        <v>137.15879000000001</v>
      </c>
      <c r="H137" s="173">
        <f>IFERROR(TRUNC(ROUND(INDEX('INPP base jul 2019'!$C$9:$N$233,MATCH('Factor de Ajuste'!$B137,'INPP base jul 2019'!$B$9:$B$235,0),MATCH('Factor de Ajuste'!H$10,'INPP base jul 2019'!$C$8:$N$8,0)),5),5),"")</f>
        <v>158.67806999999999</v>
      </c>
      <c r="I137" s="173">
        <f>IFERROR(TRUNC(ROUND(INDEX('INPP base jul 2019'!$C$9:$N$233,MATCH('Factor de Ajuste'!$B137,'INPP base jul 2019'!$B$9:$B$235,0),MATCH('Factor de Ajuste'!I$10,'INPP base jul 2019'!$C$8:$N$8,0)),5),5),"")</f>
        <v>131.55769000000001</v>
      </c>
      <c r="J137" s="173">
        <f>IFERROR(TRUNC(ROUND(INDEX('INPP base jul 2019'!$C$9:$N$233,MATCH('Factor de Ajuste'!$B137,'INPP base jul 2019'!$B$9:$B$235,0),MATCH('Factor de Ajuste'!J$10,'INPP base jul 2019'!$C$8:$N$8,0)),5),5),"")</f>
        <v>119.28006999999999</v>
      </c>
      <c r="K137" s="173">
        <f>IFERROR(TRUNC(ROUND(INDEX('INPP base jul 2019'!$C$9:$N$233,MATCH('Factor de Ajuste'!$B137,'INPP base jul 2019'!$B$9:$B$235,0),MATCH('Factor de Ajuste'!K$10,'INPP base jul 2019'!$C$8:$N$8,0)),5),5),"")</f>
        <v>116.05824</v>
      </c>
      <c r="L137" s="173">
        <f>IFERROR(TRUNC(ROUND(INDEX('INPP base jul 2019'!$C$9:$N$233,MATCH('Factor de Ajuste'!$B137,'INPP base jul 2019'!$B$9:$B$235,0),MATCH('Factor de Ajuste'!L$10,'INPP base jul 2019'!$C$8:$N$8,0)),5),5),"")</f>
        <v>125.02419999999999</v>
      </c>
      <c r="M137" s="173">
        <f>IFERROR(TRUNC(ROUND(INDEX('INPP base jul 2019'!$C$9:$N$233,MATCH('Factor de Ajuste'!$B137,'INPP base jul 2019'!$B$9:$B$235,0),MATCH('Factor de Ajuste'!M$10,'INPP base jul 2019'!$C$8:$N$8,0)),5),5),"")</f>
        <v>118.28006999999999</v>
      </c>
      <c r="N137" s="173">
        <f>IFERROR(TRUNC(ROUND(INDEX('INPP base jul 2019'!$C$9:$N$233,MATCH('Factor de Ajuste'!$B137,'INPP base jul 2019'!$B$9:$B$235,0),MATCH('Factor de Ajuste'!N$10,'INPP base jul 2019'!$C$8:$N$8,0)),5),5),"")</f>
        <v>125.56962</v>
      </c>
      <c r="O137" s="163">
        <f t="shared" si="34"/>
        <v>129.27959999999999</v>
      </c>
      <c r="P137" s="163">
        <f t="shared" ref="P137" si="37">ROUND(O135/O134,5)</f>
        <v>0.99290999999999996</v>
      </c>
      <c r="R137" s="168"/>
      <c r="S137" s="169"/>
      <c r="T137" s="167"/>
    </row>
    <row r="138" spans="1:20" ht="17.25" customHeight="1" x14ac:dyDescent="0.3">
      <c r="A138" s="162"/>
      <c r="B138" s="136">
        <v>45870</v>
      </c>
      <c r="C138" s="173">
        <f>IFERROR(TRUNC(ROUND(INDEX('INPP base jul 2019'!$C$9:$N$233,MATCH('Factor de Ajuste'!$B138,'INPP base jul 2019'!$B$9:$B$235,0),MATCH('Factor de Ajuste'!C$10,'INPP base jul 2019'!$C$8:$N$8,0)),5),5),"")</f>
        <v>144.68217000000001</v>
      </c>
      <c r="D138" s="173">
        <f>IFERROR(TRUNC(ROUND(INDEX('INPP base jul 2019'!$C$9:$N$233,MATCH('Factor de Ajuste'!$B138,'INPP base jul 2019'!$B$9:$B$235,0),MATCH('Factor de Ajuste'!D$10,'INPP base jul 2019'!$C$8:$N$8,0)),5),5),"")</f>
        <v>130.66899000000001</v>
      </c>
      <c r="E138" s="173">
        <f>IFERROR(TRUNC(ROUND(INDEX('INPP base jul 2019'!$C$9:$N$233,MATCH('Factor de Ajuste'!$B138,'INPP base jul 2019'!$B$9:$B$235,0),MATCH('Factor de Ajuste'!E$10,'INPP base jul 2019'!$C$8:$N$8,0)),5),5),"")</f>
        <v>126.54156999999999</v>
      </c>
      <c r="F138" s="173">
        <f>IFERROR(TRUNC(ROUND(INDEX('INPP base jul 2019'!$C$9:$N$233,MATCH('Factor de Ajuste'!$B138,'INPP base jul 2019'!$B$9:$B$235,0),MATCH('Factor de Ajuste'!F$10,'INPP base jul 2019'!$C$8:$N$8,0)),5),5),"")</f>
        <v>122.54899</v>
      </c>
      <c r="G138" s="173">
        <f>IFERROR(TRUNC(ROUND(INDEX('INPP base jul 2019'!$C$9:$N$233,MATCH('Factor de Ajuste'!$B138,'INPP base jul 2019'!$B$9:$B$235,0),MATCH('Factor de Ajuste'!G$10,'INPP base jul 2019'!$C$8:$N$8,0)),5),5),"")</f>
        <v>137.49788000000001</v>
      </c>
      <c r="H138" s="173">
        <f>IFERROR(TRUNC(ROUND(INDEX('INPP base jul 2019'!$C$9:$N$233,MATCH('Factor de Ajuste'!$B138,'INPP base jul 2019'!$B$9:$B$235,0),MATCH('Factor de Ajuste'!H$10,'INPP base jul 2019'!$C$8:$N$8,0)),5),5),"")</f>
        <v>158.93980999999999</v>
      </c>
      <c r="I138" s="173">
        <f>IFERROR(TRUNC(ROUND(INDEX('INPP base jul 2019'!$C$9:$N$233,MATCH('Factor de Ajuste'!$B138,'INPP base jul 2019'!$B$9:$B$235,0),MATCH('Factor de Ajuste'!I$10,'INPP base jul 2019'!$C$8:$N$8,0)),5),5),"")</f>
        <v>131.58697000000001</v>
      </c>
      <c r="J138" s="173">
        <f>IFERROR(TRUNC(ROUND(INDEX('INPP base jul 2019'!$C$9:$N$233,MATCH('Factor de Ajuste'!$B138,'INPP base jul 2019'!$B$9:$B$235,0),MATCH('Factor de Ajuste'!J$10,'INPP base jul 2019'!$C$8:$N$8,0)),5),5),"")</f>
        <v>118.91416</v>
      </c>
      <c r="K138" s="173">
        <f>IFERROR(TRUNC(ROUND(INDEX('INPP base jul 2019'!$C$9:$N$233,MATCH('Factor de Ajuste'!$B138,'INPP base jul 2019'!$B$9:$B$235,0),MATCH('Factor de Ajuste'!K$10,'INPP base jul 2019'!$C$8:$N$8,0)),5),5),"")</f>
        <v>116.27148</v>
      </c>
      <c r="L138" s="173">
        <f>IFERROR(TRUNC(ROUND(INDEX('INPP base jul 2019'!$C$9:$N$233,MATCH('Factor de Ajuste'!$B138,'INPP base jul 2019'!$B$9:$B$235,0),MATCH('Factor de Ajuste'!L$10,'INPP base jul 2019'!$C$8:$N$8,0)),5),5),"")</f>
        <v>126.33816</v>
      </c>
      <c r="M138" s="173">
        <f>IFERROR(TRUNC(ROUND(INDEX('INPP base jul 2019'!$C$9:$N$233,MATCH('Factor de Ajuste'!$B138,'INPP base jul 2019'!$B$9:$B$235,0),MATCH('Factor de Ajuste'!M$10,'INPP base jul 2019'!$C$8:$N$8,0)),5),5),"")</f>
        <v>118.66781</v>
      </c>
      <c r="N138" s="173">
        <f>IFERROR(TRUNC(ROUND(INDEX('INPP base jul 2019'!$C$9:$N$233,MATCH('Factor de Ajuste'!$B138,'INPP base jul 2019'!$B$9:$B$235,0),MATCH('Factor de Ajuste'!N$10,'INPP base jul 2019'!$C$8:$N$8,0)),5),5),"")</f>
        <v>125.81232</v>
      </c>
      <c r="O138" s="163">
        <f t="shared" si="34"/>
        <v>129.48202000000001</v>
      </c>
      <c r="P138" s="163">
        <f t="shared" ref="P138" si="38">ROUND(O136/O135,5)</f>
        <v>0.99697999999999998</v>
      </c>
      <c r="R138" s="168"/>
      <c r="S138" s="169"/>
      <c r="T138" s="167"/>
    </row>
    <row r="139" spans="1:20" ht="17.25" customHeight="1" x14ac:dyDescent="0.3">
      <c r="A139" s="162"/>
      <c r="B139" s="136">
        <v>45901</v>
      </c>
      <c r="C139" s="173">
        <f>IFERROR(TRUNC(ROUND(INDEX('INPP base jul 2019'!$C$9:$N$233,MATCH('Factor de Ajuste'!$B139,'INPP base jul 2019'!$B$9:$B$235,0),MATCH('Factor de Ajuste'!C$10,'INPP base jul 2019'!$C$8:$N$8,0)),5),5),"")</f>
        <v>145.20140000000001</v>
      </c>
      <c r="D139" s="173">
        <f>IFERROR(TRUNC(ROUND(INDEX('INPP base jul 2019'!$C$9:$N$233,MATCH('Factor de Ajuste'!$B139,'INPP base jul 2019'!$B$9:$B$235,0),MATCH('Factor de Ajuste'!D$10,'INPP base jul 2019'!$C$8:$N$8,0)),5),5),"")</f>
        <v>131.44601</v>
      </c>
      <c r="E139" s="173">
        <f>IFERROR(TRUNC(ROUND(INDEX('INPP base jul 2019'!$C$9:$N$233,MATCH('Factor de Ajuste'!$B139,'INPP base jul 2019'!$B$9:$B$235,0),MATCH('Factor de Ajuste'!E$10,'INPP base jul 2019'!$C$8:$N$8,0)),5),5),"")</f>
        <v>126.03949</v>
      </c>
      <c r="F139" s="173">
        <f>IFERROR(TRUNC(ROUND(INDEX('INPP base jul 2019'!$C$9:$N$233,MATCH('Factor de Ajuste'!$B139,'INPP base jul 2019'!$B$9:$B$235,0),MATCH('Factor de Ajuste'!F$10,'INPP base jul 2019'!$C$8:$N$8,0)),5),5),"")</f>
        <v>122.43185</v>
      </c>
      <c r="G139" s="173">
        <f>IFERROR(TRUNC(ROUND(INDEX('INPP base jul 2019'!$C$9:$N$233,MATCH('Factor de Ajuste'!$B139,'INPP base jul 2019'!$B$9:$B$235,0),MATCH('Factor de Ajuste'!G$10,'INPP base jul 2019'!$C$8:$N$8,0)),5),5),"")</f>
        <v>137.73769999999999</v>
      </c>
      <c r="H139" s="173">
        <f>IFERROR(TRUNC(ROUND(INDEX('INPP base jul 2019'!$C$9:$N$233,MATCH('Factor de Ajuste'!$B139,'INPP base jul 2019'!$B$9:$B$235,0),MATCH('Factor de Ajuste'!H$10,'INPP base jul 2019'!$C$8:$N$8,0)),5),5),"")</f>
        <v>163.57491999999999</v>
      </c>
      <c r="I139" s="173">
        <f>IFERROR(TRUNC(ROUND(INDEX('INPP base jul 2019'!$C$9:$N$233,MATCH('Factor de Ajuste'!$B139,'INPP base jul 2019'!$B$9:$B$235,0),MATCH('Factor de Ajuste'!I$10,'INPP base jul 2019'!$C$8:$N$8,0)),5),5),"")</f>
        <v>131.1534</v>
      </c>
      <c r="J139" s="173">
        <f>IFERROR(TRUNC(ROUND(INDEX('INPP base jul 2019'!$C$9:$N$233,MATCH('Factor de Ajuste'!$B139,'INPP base jul 2019'!$B$9:$B$235,0),MATCH('Factor de Ajuste'!J$10,'INPP base jul 2019'!$C$8:$N$8,0)),5),5),"")</f>
        <v>118.47857</v>
      </c>
      <c r="K139" s="173">
        <f>IFERROR(TRUNC(ROUND(INDEX('INPP base jul 2019'!$C$9:$N$233,MATCH('Factor de Ajuste'!$B139,'INPP base jul 2019'!$B$9:$B$235,0),MATCH('Factor de Ajuste'!K$10,'INPP base jul 2019'!$C$8:$N$8,0)),5),5),"")</f>
        <v>115.33316000000001</v>
      </c>
      <c r="L139" s="173">
        <f>IFERROR(TRUNC(ROUND(INDEX('INPP base jul 2019'!$C$9:$N$233,MATCH('Factor de Ajuste'!$B139,'INPP base jul 2019'!$B$9:$B$235,0),MATCH('Factor de Ajuste'!L$10,'INPP base jul 2019'!$C$8:$N$8,0)),5),5),"")</f>
        <v>126.40042</v>
      </c>
      <c r="M139" s="173">
        <f>IFERROR(TRUNC(ROUND(INDEX('INPP base jul 2019'!$C$9:$N$233,MATCH('Factor de Ajuste'!$B139,'INPP base jul 2019'!$B$9:$B$235,0),MATCH('Factor de Ajuste'!M$10,'INPP base jul 2019'!$C$8:$N$8,0)),5),5),"")</f>
        <v>118.06339</v>
      </c>
      <c r="N139" s="173">
        <f>IFERROR(TRUNC(ROUND(INDEX('INPP base jul 2019'!$C$9:$N$233,MATCH('Factor de Ajuste'!$B139,'INPP base jul 2019'!$B$9:$B$235,0),MATCH('Factor de Ajuste'!N$10,'INPP base jul 2019'!$C$8:$N$8,0)),5),5),"")</f>
        <v>125.30494</v>
      </c>
      <c r="O139" s="163">
        <f>ROUND(SUMPRODUCT($C$8:$N$8,$C139:$N139),5)</f>
        <v>129.54820000000001</v>
      </c>
      <c r="P139" s="163">
        <f t="shared" ref="P139" si="39">ROUND(O137/O136,5)</f>
        <v>0.99551999999999996</v>
      </c>
      <c r="R139" s="168"/>
      <c r="S139" s="169"/>
      <c r="T139" s="167"/>
    </row>
    <row r="140" spans="1:20" ht="17.25" customHeight="1" x14ac:dyDescent="0.3">
      <c r="A140" s="162"/>
      <c r="B140" s="136">
        <v>45931</v>
      </c>
      <c r="C140" s="173">
        <f>IFERROR(TRUNC(ROUND(INDEX('INPP base jul 2019'!$C$9:$N$233,MATCH('Factor de Ajuste'!$B140,'INPP base jul 2019'!$B$9:$B$235,0),MATCH('Factor de Ajuste'!C$10,'INPP base jul 2019'!$C$8:$N$8,0)),5),5),"")</f>
        <v>145.43489</v>
      </c>
      <c r="D140" s="173">
        <f>IFERROR(TRUNC(ROUND(INDEX('INPP base jul 2019'!$C$9:$N$233,MATCH('Factor de Ajuste'!$B140,'INPP base jul 2019'!$B$9:$B$235,0),MATCH('Factor de Ajuste'!D$10,'INPP base jul 2019'!$C$8:$N$8,0)),5),5),"")</f>
        <v>131.68447</v>
      </c>
      <c r="E140" s="173">
        <f>IFERROR(TRUNC(ROUND(INDEX('INPP base jul 2019'!$C$9:$N$233,MATCH('Factor de Ajuste'!$B140,'INPP base jul 2019'!$B$9:$B$235,0),MATCH('Factor de Ajuste'!E$10,'INPP base jul 2019'!$C$8:$N$8,0)),5),5),"")</f>
        <v>125.58597</v>
      </c>
      <c r="F140" s="173">
        <f>IFERROR(TRUNC(ROUND(INDEX('INPP base jul 2019'!$C$9:$N$233,MATCH('Factor de Ajuste'!$B140,'INPP base jul 2019'!$B$9:$B$235,0),MATCH('Factor de Ajuste'!F$10,'INPP base jul 2019'!$C$8:$N$8,0)),5),5),"")</f>
        <v>122.40933</v>
      </c>
      <c r="G140" s="173">
        <f>IFERROR(TRUNC(ROUND(INDEX('INPP base jul 2019'!$C$9:$N$233,MATCH('Factor de Ajuste'!$B140,'INPP base jul 2019'!$B$9:$B$235,0),MATCH('Factor de Ajuste'!G$10,'INPP base jul 2019'!$C$8:$N$8,0)),5),5),"")</f>
        <v>137.91856000000001</v>
      </c>
      <c r="H140" s="173">
        <f>IFERROR(TRUNC(ROUND(INDEX('INPP base jul 2019'!$C$9:$N$233,MATCH('Factor de Ajuste'!$B140,'INPP base jul 2019'!$B$9:$B$235,0),MATCH('Factor de Ajuste'!H$10,'INPP base jul 2019'!$C$8:$N$8,0)),5),5),"")</f>
        <v>171.51715999999999</v>
      </c>
      <c r="I140" s="173">
        <f>IFERROR(TRUNC(ROUND(INDEX('INPP base jul 2019'!$C$9:$N$233,MATCH('Factor de Ajuste'!$B140,'INPP base jul 2019'!$B$9:$B$235,0),MATCH('Factor de Ajuste'!I$10,'INPP base jul 2019'!$C$8:$N$8,0)),5),5),"")</f>
        <v>131.28495000000001</v>
      </c>
      <c r="J140" s="173">
        <f>IFERROR(TRUNC(ROUND(INDEX('INPP base jul 2019'!$C$9:$N$233,MATCH('Factor de Ajuste'!$B140,'INPP base jul 2019'!$B$9:$B$235,0),MATCH('Factor de Ajuste'!J$10,'INPP base jul 2019'!$C$8:$N$8,0)),5),5),"")</f>
        <v>118.50834</v>
      </c>
      <c r="K140" s="173">
        <f>IFERROR(TRUNC(ROUND(INDEX('INPP base jul 2019'!$C$9:$N$233,MATCH('Factor de Ajuste'!$B140,'INPP base jul 2019'!$B$9:$B$235,0),MATCH('Factor de Ajuste'!K$10,'INPP base jul 2019'!$C$8:$N$8,0)),5),5),"")</f>
        <v>115.01</v>
      </c>
      <c r="L140" s="173">
        <f>IFERROR(TRUNC(ROUND(INDEX('INPP base jul 2019'!$C$9:$N$233,MATCH('Factor de Ajuste'!$B140,'INPP base jul 2019'!$B$9:$B$235,0),MATCH('Factor de Ajuste'!L$10,'INPP base jul 2019'!$C$8:$N$8,0)),5),5),"")</f>
        <v>126.12096</v>
      </c>
      <c r="M140" s="173">
        <f>IFERROR(TRUNC(ROUND(INDEX('INPP base jul 2019'!$C$9:$N$233,MATCH('Factor de Ajuste'!$B140,'INPP base jul 2019'!$B$9:$B$235,0),MATCH('Factor de Ajuste'!M$10,'INPP base jul 2019'!$C$8:$N$8,0)),5),5),"")</f>
        <v>117.79843</v>
      </c>
      <c r="N140" s="173">
        <f>IFERROR(TRUNC(ROUND(INDEX('INPP base jul 2019'!$C$9:$N$233,MATCH('Factor de Ajuste'!$B140,'INPP base jul 2019'!$B$9:$B$235,0),MATCH('Factor de Ajuste'!N$10,'INPP base jul 2019'!$C$8:$N$8,0)),5),5),"")</f>
        <v>125.74288</v>
      </c>
      <c r="O140" s="163">
        <f>ROUND(SUMPRODUCT($C$8:$N$8,$C140:$N140),5)</f>
        <v>129.95977999999999</v>
      </c>
      <c r="P140" s="163">
        <f>ROUND(O138/O137,5)</f>
        <v>1.0015700000000001</v>
      </c>
      <c r="R140" s="168"/>
      <c r="S140" s="169"/>
      <c r="T140" s="167"/>
    </row>
    <row r="141" spans="1:20" ht="17.25" customHeight="1" x14ac:dyDescent="0.3">
      <c r="A141" s="162"/>
      <c r="B141" s="136">
        <v>45962</v>
      </c>
      <c r="C141" s="173">
        <f>IFERROR(TRUNC(ROUND(INDEX('INPP base jul 2019'!$C$9:$N$233,MATCH('Factor de Ajuste'!$B141,'INPP base jul 2019'!$B$9:$B$235,0),MATCH('Factor de Ajuste'!C$10,'INPP base jul 2019'!$C$8:$N$8,0)),5),5),"")</f>
        <v>145.27493000000001</v>
      </c>
      <c r="D141" s="173">
        <f>IFERROR(TRUNC(ROUND(INDEX('INPP base jul 2019'!$C$9:$N$233,MATCH('Factor de Ajuste'!$B141,'INPP base jul 2019'!$B$9:$B$235,0),MATCH('Factor de Ajuste'!D$10,'INPP base jul 2019'!$C$8:$N$8,0)),5),5),"")</f>
        <v>132.34864999999999</v>
      </c>
      <c r="E141" s="173">
        <f>IFERROR(TRUNC(ROUND(INDEX('INPP base jul 2019'!$C$9:$N$233,MATCH('Factor de Ajuste'!$B141,'INPP base jul 2019'!$B$9:$B$235,0),MATCH('Factor de Ajuste'!E$10,'INPP base jul 2019'!$C$8:$N$8,0)),5),5),"")</f>
        <v>127.36221</v>
      </c>
      <c r="F141" s="173">
        <f>IFERROR(TRUNC(ROUND(INDEX('INPP base jul 2019'!$C$9:$N$233,MATCH('Factor de Ajuste'!$B141,'INPP base jul 2019'!$B$9:$B$235,0),MATCH('Factor de Ajuste'!F$10,'INPP base jul 2019'!$C$8:$N$8,0)),5),5),"")</f>
        <v>122.36168000000001</v>
      </c>
      <c r="G141" s="173">
        <f>IFERROR(TRUNC(ROUND(INDEX('INPP base jul 2019'!$C$9:$N$233,MATCH('Factor de Ajuste'!$B141,'INPP base jul 2019'!$B$9:$B$235,0),MATCH('Factor de Ajuste'!G$10,'INPP base jul 2019'!$C$8:$N$8,0)),5),5),"")</f>
        <v>138.17536000000001</v>
      </c>
      <c r="H141" s="173">
        <f>IFERROR(TRUNC(ROUND(INDEX('INPP base jul 2019'!$C$9:$N$233,MATCH('Factor de Ajuste'!$B141,'INPP base jul 2019'!$B$9:$B$235,0),MATCH('Factor de Ajuste'!H$10,'INPP base jul 2019'!$C$8:$N$8,0)),5),5),"")</f>
        <v>173.44647000000001</v>
      </c>
      <c r="I141" s="173">
        <f>IFERROR(TRUNC(ROUND(INDEX('INPP base jul 2019'!$C$9:$N$233,MATCH('Factor de Ajuste'!$B141,'INPP base jul 2019'!$B$9:$B$235,0),MATCH('Factor de Ajuste'!I$10,'INPP base jul 2019'!$C$8:$N$8,0)),5),5),"")</f>
        <v>131.57111</v>
      </c>
      <c r="J141" s="173">
        <f>IFERROR(TRUNC(ROUND(INDEX('INPP base jul 2019'!$C$9:$N$233,MATCH('Factor de Ajuste'!$B141,'INPP base jul 2019'!$B$9:$B$235,0),MATCH('Factor de Ajuste'!J$10,'INPP base jul 2019'!$C$8:$N$8,0)),5),5),"")</f>
        <v>118.64191</v>
      </c>
      <c r="K141" s="173">
        <f>IFERROR(TRUNC(ROUND(INDEX('INPP base jul 2019'!$C$9:$N$233,MATCH('Factor de Ajuste'!$B141,'INPP base jul 2019'!$B$9:$B$235,0),MATCH('Factor de Ajuste'!K$10,'INPP base jul 2019'!$C$8:$N$8,0)),5),5),"")</f>
        <v>114.97296</v>
      </c>
      <c r="L141" s="173">
        <f>IFERROR(TRUNC(ROUND(INDEX('INPP base jul 2019'!$C$9:$N$233,MATCH('Factor de Ajuste'!$B141,'INPP base jul 2019'!$B$9:$B$235,0),MATCH('Factor de Ajuste'!L$10,'INPP base jul 2019'!$C$8:$N$8,0)),5),5),"")</f>
        <v>125.70522</v>
      </c>
      <c r="M141" s="173">
        <f>IFERROR(TRUNC(ROUND(INDEX('INPP base jul 2019'!$C$9:$N$233,MATCH('Factor de Ajuste'!$B141,'INPP base jul 2019'!$B$9:$B$235,0),MATCH('Factor de Ajuste'!M$10,'INPP base jul 2019'!$C$8:$N$8,0)),5),5),"")</f>
        <v>117.94224</v>
      </c>
      <c r="N141" s="173">
        <f>IFERROR(TRUNC(ROUND(INDEX('INPP base jul 2019'!$C$9:$N$233,MATCH('Factor de Ajuste'!$B141,'INPP base jul 2019'!$B$9:$B$235,0),MATCH('Factor de Ajuste'!N$10,'INPP base jul 2019'!$C$8:$N$8,0)),5),5),"")</f>
        <v>125.89236</v>
      </c>
      <c r="O141" s="163">
        <f>ROUND(SUMPRODUCT($C$8:$N$8,$C141:$N141),5)</f>
        <v>130.22977</v>
      </c>
      <c r="P141" s="163">
        <f>ROUND(O139/O138,5)</f>
        <v>1.00051</v>
      </c>
      <c r="R141" s="168"/>
      <c r="S141" s="169"/>
      <c r="T141" s="167"/>
    </row>
    <row r="142" spans="1:20" ht="17.25" customHeight="1" x14ac:dyDescent="0.3">
      <c r="A142" s="162"/>
      <c r="B142" s="136">
        <v>45992</v>
      </c>
      <c r="C142" s="173">
        <f>IFERROR(TRUNC(ROUND(INDEX('INPP base jul 2019'!$C$9:$N$233,MATCH('Factor de Ajuste'!$B142,'INPP base jul 2019'!$B$9:$B$235,0),MATCH('Factor de Ajuste'!C$10,'INPP base jul 2019'!$C$8:$N$8,0)),5),5),"")</f>
        <v>145.37164999999999</v>
      </c>
      <c r="D142" s="173">
        <f>IFERROR(TRUNC(ROUND(INDEX('INPP base jul 2019'!$C$9:$N$233,MATCH('Factor de Ajuste'!$B142,'INPP base jul 2019'!$B$9:$B$235,0),MATCH('Factor de Ajuste'!D$10,'INPP base jul 2019'!$C$8:$N$8,0)),5),5),"")</f>
        <v>132.83702</v>
      </c>
      <c r="E142" s="173">
        <f>IFERROR(TRUNC(ROUND(INDEX('INPP base jul 2019'!$C$9:$N$233,MATCH('Factor de Ajuste'!$B142,'INPP base jul 2019'!$B$9:$B$235,0),MATCH('Factor de Ajuste'!E$10,'INPP base jul 2019'!$C$8:$N$8,0)),5),5),"")</f>
        <v>130.70555999999999</v>
      </c>
      <c r="F142" s="173">
        <f>IFERROR(TRUNC(ROUND(INDEX('INPP base jul 2019'!$C$9:$N$233,MATCH('Factor de Ajuste'!$B142,'INPP base jul 2019'!$B$9:$B$235,0),MATCH('Factor de Ajuste'!F$10,'INPP base jul 2019'!$C$8:$N$8,0)),5),5),"")</f>
        <v>121.95662</v>
      </c>
      <c r="G142" s="173">
        <f>IFERROR(TRUNC(ROUND(INDEX('INPP base jul 2019'!$C$9:$N$233,MATCH('Factor de Ajuste'!$B142,'INPP base jul 2019'!$B$9:$B$235,0),MATCH('Factor de Ajuste'!G$10,'INPP base jul 2019'!$C$8:$N$8,0)),5),5),"")</f>
        <v>138.28496999999999</v>
      </c>
      <c r="H142" s="173">
        <f>IFERROR(TRUNC(ROUND(INDEX('INPP base jul 2019'!$C$9:$N$233,MATCH('Factor de Ajuste'!$B142,'INPP base jul 2019'!$B$9:$B$235,0),MATCH('Factor de Ajuste'!H$10,'INPP base jul 2019'!$C$8:$N$8,0)),5),5),"")</f>
        <v>182.14345</v>
      </c>
      <c r="I142" s="173">
        <f>IFERROR(TRUNC(ROUND(INDEX('INPP base jul 2019'!$C$9:$N$233,MATCH('Factor de Ajuste'!$B142,'INPP base jul 2019'!$B$9:$B$235,0),MATCH('Factor de Ajuste'!I$10,'INPP base jul 2019'!$C$8:$N$8,0)),5),5),"")</f>
        <v>131.25946999999999</v>
      </c>
      <c r="J142" s="173">
        <f>IFERROR(TRUNC(ROUND(INDEX('INPP base jul 2019'!$C$9:$N$233,MATCH('Factor de Ajuste'!$B142,'INPP base jul 2019'!$B$9:$B$235,0),MATCH('Factor de Ajuste'!J$10,'INPP base jul 2019'!$C$8:$N$8,0)),5),5),"")</f>
        <v>117.61574</v>
      </c>
      <c r="K142" s="173">
        <f>IFERROR(TRUNC(ROUND(INDEX('INPP base jul 2019'!$C$9:$N$233,MATCH('Factor de Ajuste'!$B142,'INPP base jul 2019'!$B$9:$B$235,0),MATCH('Factor de Ajuste'!K$10,'INPP base jul 2019'!$C$8:$N$8,0)),5),5),"")</f>
        <v>113.59092</v>
      </c>
      <c r="L142" s="173">
        <f>IFERROR(TRUNC(ROUND(INDEX('INPP base jul 2019'!$C$9:$N$233,MATCH('Factor de Ajuste'!$B142,'INPP base jul 2019'!$B$9:$B$235,0),MATCH('Factor de Ajuste'!L$10,'INPP base jul 2019'!$C$8:$N$8,0)),5),5),"")</f>
        <v>125.88562</v>
      </c>
      <c r="M142" s="173">
        <f>IFERROR(TRUNC(ROUND(INDEX('INPP base jul 2019'!$C$9:$N$233,MATCH('Factor de Ajuste'!$B142,'INPP base jul 2019'!$B$9:$B$235,0),MATCH('Factor de Ajuste'!M$10,'INPP base jul 2019'!$C$8:$N$8,0)),5),5),"")</f>
        <v>117.14129</v>
      </c>
      <c r="N142" s="173">
        <f>IFERROR(TRUNC(ROUND(INDEX('INPP base jul 2019'!$C$9:$N$233,MATCH('Factor de Ajuste'!$B142,'INPP base jul 2019'!$B$9:$B$235,0),MATCH('Factor de Ajuste'!N$10,'INPP base jul 2019'!$C$8:$N$8,0)),5),5),"")</f>
        <v>125.45028000000001</v>
      </c>
      <c r="O142" s="163">
        <f>ROUND(SUMPRODUCT($C$8:$N$8,$C142:$N142),5)</f>
        <v>130.62683999999999</v>
      </c>
      <c r="P142" s="163">
        <f>ROUND(O140/O139,5)</f>
        <v>1.00318</v>
      </c>
      <c r="R142" s="168"/>
      <c r="S142" s="169"/>
      <c r="T142" s="167"/>
    </row>
    <row r="143" spans="1:20" ht="17.25" customHeight="1" x14ac:dyDescent="0.3">
      <c r="A143" s="162"/>
      <c r="B143" s="136">
        <v>46023</v>
      </c>
      <c r="C143" s="173" t="str">
        <f>IFERROR(TRUNC(ROUND(INDEX('INPP base jul 2019'!$C$9:$N$233,MATCH('Factor de Ajuste'!$B143,'INPP base jul 2019'!$B$9:$B$235,0),MATCH('Factor de Ajuste'!C$10,'INPP base jul 2019'!$C$8:$N$8,0)),5),5),"")</f>
        <v/>
      </c>
      <c r="D143" s="173" t="str">
        <f>IFERROR(TRUNC(ROUND(INDEX('INPP base jul 2019'!$C$9:$N$233,MATCH('Factor de Ajuste'!$B143,'INPP base jul 2019'!$B$9:$B$235,0),MATCH('Factor de Ajuste'!D$10,'INPP base jul 2019'!$C$8:$N$8,0)),5),5),"")</f>
        <v/>
      </c>
      <c r="E143" s="173" t="str">
        <f>IFERROR(TRUNC(ROUND(INDEX('INPP base jul 2019'!$C$9:$N$233,MATCH('Factor de Ajuste'!$B143,'INPP base jul 2019'!$B$9:$B$235,0),MATCH('Factor de Ajuste'!E$10,'INPP base jul 2019'!$C$8:$N$8,0)),5),5),"")</f>
        <v/>
      </c>
      <c r="F143" s="173" t="str">
        <f>IFERROR(TRUNC(ROUND(INDEX('INPP base jul 2019'!$C$9:$N$233,MATCH('Factor de Ajuste'!$B143,'INPP base jul 2019'!$B$9:$B$235,0),MATCH('Factor de Ajuste'!F$10,'INPP base jul 2019'!$C$8:$N$8,0)),5),5),"")</f>
        <v/>
      </c>
      <c r="G143" s="173" t="str">
        <f>IFERROR(TRUNC(ROUND(INDEX('INPP base jul 2019'!$C$9:$N$233,MATCH('Factor de Ajuste'!$B143,'INPP base jul 2019'!$B$9:$B$235,0),MATCH('Factor de Ajuste'!G$10,'INPP base jul 2019'!$C$8:$N$8,0)),5),5),"")</f>
        <v/>
      </c>
      <c r="H143" s="173" t="str">
        <f>IFERROR(TRUNC(ROUND(INDEX('INPP base jul 2019'!$C$9:$N$233,MATCH('Factor de Ajuste'!$B143,'INPP base jul 2019'!$B$9:$B$235,0),MATCH('Factor de Ajuste'!H$10,'INPP base jul 2019'!$C$8:$N$8,0)),5),5),"")</f>
        <v/>
      </c>
      <c r="I143" s="173" t="str">
        <f>IFERROR(TRUNC(ROUND(INDEX('INPP base jul 2019'!$C$9:$N$233,MATCH('Factor de Ajuste'!$B143,'INPP base jul 2019'!$B$9:$B$235,0),MATCH('Factor de Ajuste'!I$10,'INPP base jul 2019'!$C$8:$N$8,0)),5),5),"")</f>
        <v/>
      </c>
      <c r="J143" s="173" t="str">
        <f>IFERROR(TRUNC(ROUND(INDEX('INPP base jul 2019'!$C$9:$N$233,MATCH('Factor de Ajuste'!$B143,'INPP base jul 2019'!$B$9:$B$235,0),MATCH('Factor de Ajuste'!J$10,'INPP base jul 2019'!$C$8:$N$8,0)),5),5),"")</f>
        <v/>
      </c>
      <c r="K143" s="173" t="str">
        <f>IFERROR(TRUNC(ROUND(INDEX('INPP base jul 2019'!$C$9:$N$233,MATCH('Factor de Ajuste'!$B143,'INPP base jul 2019'!$B$9:$B$235,0),MATCH('Factor de Ajuste'!K$10,'INPP base jul 2019'!$C$8:$N$8,0)),5),5),"")</f>
        <v/>
      </c>
      <c r="L143" s="173" t="str">
        <f>IFERROR(TRUNC(ROUND(INDEX('INPP base jul 2019'!$C$9:$N$233,MATCH('Factor de Ajuste'!$B143,'INPP base jul 2019'!$B$9:$B$235,0),MATCH('Factor de Ajuste'!L$10,'INPP base jul 2019'!$C$8:$N$8,0)),5),5),"")</f>
        <v/>
      </c>
      <c r="M143" s="173" t="str">
        <f>IFERROR(TRUNC(ROUND(INDEX('INPP base jul 2019'!$C$9:$N$233,MATCH('Factor de Ajuste'!$B143,'INPP base jul 2019'!$B$9:$B$235,0),MATCH('Factor de Ajuste'!M$10,'INPP base jul 2019'!$C$8:$N$8,0)),5),5),"")</f>
        <v/>
      </c>
      <c r="N143" s="173" t="str">
        <f>IFERROR(TRUNC(ROUND(INDEX('INPP base jul 2019'!$C$9:$N$233,MATCH('Factor de Ajuste'!$B143,'INPP base jul 2019'!$B$9:$B$235,0),MATCH('Factor de Ajuste'!N$10,'INPP base jul 2019'!$C$8:$N$8,0)),5),5),"")</f>
        <v/>
      </c>
      <c r="O143" s="163"/>
      <c r="P143" s="163">
        <f>ROUND(O141/O140,5)</f>
        <v>1.0020800000000001</v>
      </c>
      <c r="R143" s="168"/>
      <c r="S143" s="169"/>
      <c r="T143" s="167"/>
    </row>
    <row r="144" spans="1:20" ht="17.25" customHeight="1" x14ac:dyDescent="0.3">
      <c r="A144" s="162"/>
      <c r="B144" s="136">
        <v>46054</v>
      </c>
      <c r="C144" s="173" t="str">
        <f>IFERROR(TRUNC(ROUND(INDEX('INPP base jul 2019'!$C$9:$N$233,MATCH('Factor de Ajuste'!$B144,'INPP base jul 2019'!$B$9:$B$235,0),MATCH('Factor de Ajuste'!C$10,'INPP base jul 2019'!$C$8:$N$8,0)),5),5),"")</f>
        <v/>
      </c>
      <c r="D144" s="173" t="str">
        <f>IFERROR(TRUNC(ROUND(INDEX('INPP base jul 2019'!$C$9:$N$233,MATCH('Factor de Ajuste'!$B144,'INPP base jul 2019'!$B$9:$B$235,0),MATCH('Factor de Ajuste'!D$10,'INPP base jul 2019'!$C$8:$N$8,0)),5),5),"")</f>
        <v/>
      </c>
      <c r="E144" s="173" t="str">
        <f>IFERROR(TRUNC(ROUND(INDEX('INPP base jul 2019'!$C$9:$N$233,MATCH('Factor de Ajuste'!$B144,'INPP base jul 2019'!$B$9:$B$235,0),MATCH('Factor de Ajuste'!E$10,'INPP base jul 2019'!$C$8:$N$8,0)),5),5),"")</f>
        <v/>
      </c>
      <c r="F144" s="173" t="str">
        <f>IFERROR(TRUNC(ROUND(INDEX('INPP base jul 2019'!$C$9:$N$233,MATCH('Factor de Ajuste'!$B144,'INPP base jul 2019'!$B$9:$B$235,0),MATCH('Factor de Ajuste'!F$10,'INPP base jul 2019'!$C$8:$N$8,0)),5),5),"")</f>
        <v/>
      </c>
      <c r="G144" s="173" t="str">
        <f>IFERROR(TRUNC(ROUND(INDEX('INPP base jul 2019'!$C$9:$N$233,MATCH('Factor de Ajuste'!$B144,'INPP base jul 2019'!$B$9:$B$235,0),MATCH('Factor de Ajuste'!G$10,'INPP base jul 2019'!$C$8:$N$8,0)),5),5),"")</f>
        <v/>
      </c>
      <c r="H144" s="173" t="str">
        <f>IFERROR(TRUNC(ROUND(INDEX('INPP base jul 2019'!$C$9:$N$233,MATCH('Factor de Ajuste'!$B144,'INPP base jul 2019'!$B$9:$B$235,0),MATCH('Factor de Ajuste'!H$10,'INPP base jul 2019'!$C$8:$N$8,0)),5),5),"")</f>
        <v/>
      </c>
      <c r="I144" s="173" t="str">
        <f>IFERROR(TRUNC(ROUND(INDEX('INPP base jul 2019'!$C$9:$N$233,MATCH('Factor de Ajuste'!$B144,'INPP base jul 2019'!$B$9:$B$235,0),MATCH('Factor de Ajuste'!I$10,'INPP base jul 2019'!$C$8:$N$8,0)),5),5),"")</f>
        <v/>
      </c>
      <c r="J144" s="173" t="str">
        <f>IFERROR(TRUNC(ROUND(INDEX('INPP base jul 2019'!$C$9:$N$233,MATCH('Factor de Ajuste'!$B144,'INPP base jul 2019'!$B$9:$B$235,0),MATCH('Factor de Ajuste'!J$10,'INPP base jul 2019'!$C$8:$N$8,0)),5),5),"")</f>
        <v/>
      </c>
      <c r="K144" s="173" t="str">
        <f>IFERROR(TRUNC(ROUND(INDEX('INPP base jul 2019'!$C$9:$N$233,MATCH('Factor de Ajuste'!$B144,'INPP base jul 2019'!$B$9:$B$235,0),MATCH('Factor de Ajuste'!K$10,'INPP base jul 2019'!$C$8:$N$8,0)),5),5),"")</f>
        <v/>
      </c>
      <c r="L144" s="173" t="str">
        <f>IFERROR(TRUNC(ROUND(INDEX('INPP base jul 2019'!$C$9:$N$233,MATCH('Factor de Ajuste'!$B144,'INPP base jul 2019'!$B$9:$B$235,0),MATCH('Factor de Ajuste'!L$10,'INPP base jul 2019'!$C$8:$N$8,0)),5),5),"")</f>
        <v/>
      </c>
      <c r="M144" s="173" t="str">
        <f>IFERROR(TRUNC(ROUND(INDEX('INPP base jul 2019'!$C$9:$N$233,MATCH('Factor de Ajuste'!$B144,'INPP base jul 2019'!$B$9:$B$235,0),MATCH('Factor de Ajuste'!M$10,'INPP base jul 2019'!$C$8:$N$8,0)),5),5),"")</f>
        <v/>
      </c>
      <c r="N144" s="173" t="str">
        <f>IFERROR(TRUNC(ROUND(INDEX('INPP base jul 2019'!$C$9:$N$233,MATCH('Factor de Ajuste'!$B144,'INPP base jul 2019'!$B$9:$B$235,0),MATCH('Factor de Ajuste'!N$10,'INPP base jul 2019'!$C$8:$N$8,0)),5),5),"")</f>
        <v/>
      </c>
      <c r="O144" s="163"/>
      <c r="P144" s="163">
        <f>ROUND(O142/O141,5)</f>
        <v>1.00305</v>
      </c>
      <c r="R144" s="168"/>
      <c r="S144" s="169"/>
      <c r="T144" s="167"/>
    </row>
    <row r="145" spans="2:15" x14ac:dyDescent="0.25">
      <c r="B145" s="174" t="s">
        <v>412</v>
      </c>
      <c r="O145" s="175"/>
    </row>
    <row r="146" spans="2:15" x14ac:dyDescent="0.25"/>
    <row r="147" spans="2:15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2:15" hidden="1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2:15" hidden="1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2:15" hidden="1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2:15" hidden="1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2:15" hidden="1" x14ac:dyDescent="0.25"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</row>
    <row r="153" spans="2:15" hidden="1" x14ac:dyDescent="0.25"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7"/>
    </row>
    <row r="154" spans="2:15" hidden="1" x14ac:dyDescent="0.25"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7"/>
    </row>
    <row r="155" spans="2:15" hidden="1" x14ac:dyDescent="0.25"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7"/>
    </row>
    <row r="156" spans="2:15" hidden="1" x14ac:dyDescent="0.25"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7"/>
    </row>
    <row r="157" spans="2:15" hidden="1" x14ac:dyDescent="0.25"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</row>
    <row r="158" spans="2:15" hidden="1" x14ac:dyDescent="0.25"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</row>
    <row r="159" spans="2:15" hidden="1" x14ac:dyDescent="0.25"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</row>
    <row r="160" spans="2:15" hidden="1" x14ac:dyDescent="0.25"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</row>
    <row r="161" spans="3:14" hidden="1" x14ac:dyDescent="0.25"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</row>
    <row r="162" spans="3:14" x14ac:dyDescent="0.25"/>
  </sheetData>
  <sheetProtection algorithmName="SHA-512" hashValue="FlFvmnazZKolFfYwpYmGi91/FFhQOwchOMGrHsXl5c5lW2LSOgX1YdKOFtbXnkRNRPi/Prrf+X1uAQLv8OT6CQ==" saltValue="Odd0YhxQqoZ+3dVjdYZNlg==" spinCount="100000" sheet="1" objects="1" scenarios="1"/>
  <mergeCells count="1">
    <mergeCell ref="B1:B4"/>
  </mergeCells>
  <hyperlinks>
    <hyperlink ref="Q4" location="Contenido!A1" tooltip="Regresar a contenido" display="Regresar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6F7271"/>
  </sheetPr>
  <dimension ref="A1:IR144"/>
  <sheetViews>
    <sheetView zoomScaleNormal="100" workbookViewId="0"/>
  </sheetViews>
  <sheetFormatPr baseColWidth="10" defaultColWidth="0" defaultRowHeight="16.5" zeroHeight="1" x14ac:dyDescent="0.3"/>
  <cols>
    <col min="1" max="1" width="20.7109375" style="18" customWidth="1"/>
    <col min="2" max="2" width="50.7109375" style="18" customWidth="1"/>
    <col min="3" max="11" width="20.7109375" style="18" customWidth="1"/>
    <col min="12" max="12" width="20.42578125" style="18" bestFit="1" customWidth="1"/>
    <col min="13" max="14" width="20.7109375" style="18" customWidth="1"/>
    <col min="15" max="15" width="15.85546875" style="18" bestFit="1" customWidth="1"/>
    <col min="16" max="16" width="17.28515625" style="185" hidden="1" customWidth="1"/>
    <col min="17" max="17" width="19.42578125" style="182" hidden="1" customWidth="1"/>
    <col min="18" max="252" width="8.85546875" style="182" hidden="1" customWidth="1"/>
    <col min="253" max="16384" width="11.42578125" style="182" hidden="1"/>
  </cols>
  <sheetData>
    <row r="1" spans="1:70" s="1" customFormat="1" ht="20.100000000000001" customHeight="1" x14ac:dyDescent="0.25">
      <c r="B1" s="2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R1" s="2"/>
    </row>
    <row r="2" spans="1:70" s="1" customFormat="1" ht="20.100000000000001" customHeight="1" x14ac:dyDescent="0.25">
      <c r="B2" s="240"/>
      <c r="C2" s="233" t="s">
        <v>416</v>
      </c>
      <c r="O2" s="2"/>
    </row>
    <row r="3" spans="1:70" s="1" customFormat="1" ht="20.100000000000001" customHeight="1" x14ac:dyDescent="0.25">
      <c r="B3" s="240"/>
      <c r="C3" s="233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70" s="1" customFormat="1" ht="20.100000000000001" customHeight="1" x14ac:dyDescent="0.3">
      <c r="A4" s="3"/>
      <c r="B4" s="241"/>
      <c r="C4" s="236" t="s">
        <v>357</v>
      </c>
      <c r="D4" s="4"/>
      <c r="E4" s="4"/>
      <c r="F4" s="4"/>
      <c r="G4" s="4"/>
      <c r="H4" s="4"/>
      <c r="I4" s="4"/>
      <c r="J4" s="5"/>
      <c r="K4" s="4"/>
      <c r="L4" s="4"/>
      <c r="M4" s="4"/>
      <c r="N4" s="15"/>
      <c r="O4" s="15" t="s">
        <v>13</v>
      </c>
      <c r="P4" s="2"/>
      <c r="Q4" s="2"/>
      <c r="R4" s="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x14ac:dyDescent="0.3"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  <c r="O5" s="180"/>
      <c r="P5" s="181"/>
    </row>
    <row r="6" spans="1:70" x14ac:dyDescent="0.3">
      <c r="A6" s="182"/>
      <c r="B6" s="23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82"/>
    </row>
    <row r="7" spans="1:70" x14ac:dyDescent="0.3"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70" ht="135" x14ac:dyDescent="0.3">
      <c r="A8" s="185"/>
      <c r="B8" s="23" t="s">
        <v>12</v>
      </c>
      <c r="C8" s="23" t="s">
        <v>287</v>
      </c>
      <c r="D8" s="23" t="s">
        <v>276</v>
      </c>
      <c r="E8" s="23" t="s">
        <v>277</v>
      </c>
      <c r="F8" s="23" t="s">
        <v>278</v>
      </c>
      <c r="G8" s="23" t="s">
        <v>279</v>
      </c>
      <c r="H8" s="23" t="s">
        <v>280</v>
      </c>
      <c r="I8" s="23" t="s">
        <v>281</v>
      </c>
      <c r="J8" s="23" t="s">
        <v>282</v>
      </c>
      <c r="K8" s="23" t="s">
        <v>283</v>
      </c>
      <c r="L8" s="23" t="s">
        <v>284</v>
      </c>
      <c r="M8" s="23" t="s">
        <v>285</v>
      </c>
      <c r="N8" s="23" t="s">
        <v>286</v>
      </c>
      <c r="O8" s="159"/>
      <c r="P8" s="159"/>
    </row>
    <row r="9" spans="1:70" x14ac:dyDescent="0.3">
      <c r="A9" s="186"/>
      <c r="B9" s="187">
        <v>42005</v>
      </c>
      <c r="C9" s="188">
        <v>74.296555126596004</v>
      </c>
      <c r="D9" s="188">
        <v>76.257910552511007</v>
      </c>
      <c r="E9" s="188">
        <v>77.576493006293006</v>
      </c>
      <c r="F9" s="188">
        <v>74.817616176764005</v>
      </c>
      <c r="G9" s="188">
        <v>78.158168650915002</v>
      </c>
      <c r="H9" s="188">
        <v>71.885218924019995</v>
      </c>
      <c r="I9" s="188">
        <v>74.824013076963993</v>
      </c>
      <c r="J9" s="188">
        <v>77.983111491702999</v>
      </c>
      <c r="K9" s="188">
        <v>75.946468178827999</v>
      </c>
      <c r="L9" s="188">
        <v>75.898124387761996</v>
      </c>
      <c r="M9" s="188">
        <v>79.806393983800007</v>
      </c>
      <c r="N9" s="189">
        <v>78.603667049566994</v>
      </c>
      <c r="O9" s="159"/>
      <c r="P9" s="159"/>
      <c r="Q9" s="190"/>
    </row>
    <row r="10" spans="1:70" x14ac:dyDescent="0.3">
      <c r="A10" s="186"/>
      <c r="B10" s="187">
        <v>42036</v>
      </c>
      <c r="C10" s="188">
        <v>74.740177170189</v>
      </c>
      <c r="D10" s="188">
        <v>76.082932511928007</v>
      </c>
      <c r="E10" s="188">
        <v>76.187148456543994</v>
      </c>
      <c r="F10" s="188">
        <v>75.911204384328997</v>
      </c>
      <c r="G10" s="188">
        <v>78.607995290147002</v>
      </c>
      <c r="H10" s="188">
        <v>72.444425381368006</v>
      </c>
      <c r="I10" s="188">
        <v>75.335077205190998</v>
      </c>
      <c r="J10" s="188">
        <v>78.832574866019996</v>
      </c>
      <c r="K10" s="188">
        <v>76.632294240389996</v>
      </c>
      <c r="L10" s="188">
        <v>76.599624316683006</v>
      </c>
      <c r="M10" s="188">
        <v>80.695478091740995</v>
      </c>
      <c r="N10" s="189">
        <v>79.502564360034995</v>
      </c>
      <c r="O10" s="159"/>
      <c r="P10" s="159"/>
      <c r="Q10" s="190"/>
    </row>
    <row r="11" spans="1:70" x14ac:dyDescent="0.3">
      <c r="A11" s="186"/>
      <c r="B11" s="187">
        <v>42064</v>
      </c>
      <c r="C11" s="188">
        <v>74.703460286829994</v>
      </c>
      <c r="D11" s="188">
        <v>76.516035379982</v>
      </c>
      <c r="E11" s="188">
        <v>76.616130192677005</v>
      </c>
      <c r="F11" s="188">
        <v>76.402887674007005</v>
      </c>
      <c r="G11" s="188">
        <v>78.916230513010007</v>
      </c>
      <c r="H11" s="188">
        <v>72.310126186115994</v>
      </c>
      <c r="I11" s="188">
        <v>75.859805185880006</v>
      </c>
      <c r="J11" s="188">
        <v>80.046451031307996</v>
      </c>
      <c r="K11" s="188">
        <v>77.892828991562993</v>
      </c>
      <c r="L11" s="188">
        <v>77.642673651291005</v>
      </c>
      <c r="M11" s="188">
        <v>81.548291269317005</v>
      </c>
      <c r="N11" s="189">
        <v>80.120611657769999</v>
      </c>
      <c r="O11" s="159"/>
      <c r="P11" s="159"/>
      <c r="Q11" s="190"/>
    </row>
    <row r="12" spans="1:70" x14ac:dyDescent="0.3">
      <c r="A12" s="186"/>
      <c r="B12" s="187">
        <v>42095</v>
      </c>
      <c r="C12" s="188">
        <v>74.860361224290997</v>
      </c>
      <c r="D12" s="188">
        <v>76.822978565008</v>
      </c>
      <c r="E12" s="188">
        <v>77.434531007602999</v>
      </c>
      <c r="F12" s="188">
        <v>76.457525327479999</v>
      </c>
      <c r="G12" s="188">
        <v>79.419334714482005</v>
      </c>
      <c r="H12" s="188">
        <v>72.102461651835995</v>
      </c>
      <c r="I12" s="188">
        <v>76.048933502801006</v>
      </c>
      <c r="J12" s="188">
        <v>80.349099560564994</v>
      </c>
      <c r="K12" s="188">
        <v>78.156635299629997</v>
      </c>
      <c r="L12" s="188">
        <v>77.752556311369005</v>
      </c>
      <c r="M12" s="188">
        <v>81.766485373997995</v>
      </c>
      <c r="N12" s="189">
        <v>80.272761070857996</v>
      </c>
      <c r="O12" s="159"/>
      <c r="P12" s="159"/>
      <c r="Q12" s="190"/>
    </row>
    <row r="13" spans="1:70" x14ac:dyDescent="0.3">
      <c r="A13" s="186"/>
      <c r="B13" s="187">
        <v>42125</v>
      </c>
      <c r="C13" s="188">
        <v>75.155240097889006</v>
      </c>
      <c r="D13" s="188">
        <v>76.989391095114001</v>
      </c>
      <c r="E13" s="188">
        <v>78.086486197701007</v>
      </c>
      <c r="F13" s="188">
        <v>76.479284565521993</v>
      </c>
      <c r="G13" s="188">
        <v>79.763648194048002</v>
      </c>
      <c r="H13" s="188">
        <v>72.124052948522007</v>
      </c>
      <c r="I13" s="188">
        <v>76.097688894087995</v>
      </c>
      <c r="J13" s="188">
        <v>80.280697680573994</v>
      </c>
      <c r="K13" s="188">
        <v>78.359358852604998</v>
      </c>
      <c r="L13" s="188">
        <v>77.925075198870005</v>
      </c>
      <c r="M13" s="188">
        <v>81.867249313943006</v>
      </c>
      <c r="N13" s="189">
        <v>80.333304978868995</v>
      </c>
      <c r="O13" s="159"/>
      <c r="P13" s="159"/>
      <c r="Q13" s="190"/>
    </row>
    <row r="14" spans="1:70" x14ac:dyDescent="0.3">
      <c r="A14" s="186"/>
      <c r="B14" s="187">
        <v>42156</v>
      </c>
      <c r="C14" s="188">
        <v>75.373316271007994</v>
      </c>
      <c r="D14" s="188">
        <v>77.337334714386998</v>
      </c>
      <c r="E14" s="188">
        <v>78.817208673910002</v>
      </c>
      <c r="F14" s="188">
        <v>76.826610872217003</v>
      </c>
      <c r="G14" s="188">
        <v>80.397513542401995</v>
      </c>
      <c r="H14" s="188">
        <v>70.804066713539001</v>
      </c>
      <c r="I14" s="188">
        <v>76.413553391354995</v>
      </c>
      <c r="J14" s="188">
        <v>80.792839294325006</v>
      </c>
      <c r="K14" s="188">
        <v>79.079022203229997</v>
      </c>
      <c r="L14" s="188">
        <v>78.351758625383994</v>
      </c>
      <c r="M14" s="188">
        <v>82.444453989459006</v>
      </c>
      <c r="N14" s="189">
        <v>80.630647054378002</v>
      </c>
      <c r="O14" s="159"/>
      <c r="P14" s="159"/>
      <c r="Q14" s="190"/>
    </row>
    <row r="15" spans="1:70" x14ac:dyDescent="0.3">
      <c r="A15" s="186"/>
      <c r="B15" s="187">
        <v>42186</v>
      </c>
      <c r="C15" s="188">
        <v>75.682005916465002</v>
      </c>
      <c r="D15" s="188">
        <v>78.185146791869997</v>
      </c>
      <c r="E15" s="188">
        <v>79.586953638226007</v>
      </c>
      <c r="F15" s="188">
        <v>77.739412279766</v>
      </c>
      <c r="G15" s="188">
        <v>80.720206253168996</v>
      </c>
      <c r="H15" s="188">
        <v>70.492853072962006</v>
      </c>
      <c r="I15" s="188">
        <v>76.821390599970997</v>
      </c>
      <c r="J15" s="188">
        <v>81.681051124351001</v>
      </c>
      <c r="K15" s="188">
        <v>80.516480692865002</v>
      </c>
      <c r="L15" s="188">
        <v>79.177317817657993</v>
      </c>
      <c r="M15" s="188">
        <v>83.582864636541004</v>
      </c>
      <c r="N15" s="189">
        <v>81.208878048475995</v>
      </c>
      <c r="O15" s="159"/>
      <c r="P15" s="159"/>
      <c r="Q15" s="190"/>
    </row>
    <row r="16" spans="1:70" x14ac:dyDescent="0.3">
      <c r="A16" s="186"/>
      <c r="B16" s="187">
        <v>42217</v>
      </c>
      <c r="C16" s="188">
        <v>76.308617765733004</v>
      </c>
      <c r="D16" s="188">
        <v>77.401136715294001</v>
      </c>
      <c r="E16" s="188">
        <v>81.000852194979998</v>
      </c>
      <c r="F16" s="188">
        <v>78.583205329440005</v>
      </c>
      <c r="G16" s="188">
        <v>81.504553874070993</v>
      </c>
      <c r="H16" s="188">
        <v>71.147320740200996</v>
      </c>
      <c r="I16" s="188">
        <v>77.486728238989002</v>
      </c>
      <c r="J16" s="188">
        <v>83.207073052652007</v>
      </c>
      <c r="K16" s="188">
        <v>81.765452788786007</v>
      </c>
      <c r="L16" s="188">
        <v>80.285975997145002</v>
      </c>
      <c r="M16" s="188">
        <v>85.158670792300995</v>
      </c>
      <c r="N16" s="189">
        <v>82.331008885537003</v>
      </c>
      <c r="O16" s="159"/>
      <c r="P16" s="159"/>
      <c r="Q16" s="190"/>
    </row>
    <row r="17" spans="1:17" x14ac:dyDescent="0.3">
      <c r="A17" s="186"/>
      <c r="B17" s="187">
        <v>42248</v>
      </c>
      <c r="C17" s="188">
        <v>76.317185579889994</v>
      </c>
      <c r="D17" s="188">
        <v>77.627052260308005</v>
      </c>
      <c r="E17" s="188">
        <v>79.704988653979996</v>
      </c>
      <c r="F17" s="188">
        <v>79.794561804252993</v>
      </c>
      <c r="G17" s="188">
        <v>81.795902147237001</v>
      </c>
      <c r="H17" s="188">
        <v>71.935153942682007</v>
      </c>
      <c r="I17" s="188">
        <v>78.078697730120993</v>
      </c>
      <c r="J17" s="188">
        <v>84.159099334136002</v>
      </c>
      <c r="K17" s="188">
        <v>83.143228989799994</v>
      </c>
      <c r="L17" s="188">
        <v>80.950250637028006</v>
      </c>
      <c r="M17" s="188">
        <v>86.013418596451999</v>
      </c>
      <c r="N17" s="189">
        <v>83.029713383330005</v>
      </c>
      <c r="O17" s="159"/>
      <c r="P17" s="159"/>
      <c r="Q17" s="190"/>
    </row>
    <row r="18" spans="1:17" x14ac:dyDescent="0.3">
      <c r="A18" s="186"/>
      <c r="B18" s="187">
        <v>42278</v>
      </c>
      <c r="C18" s="188">
        <v>76.628053843152998</v>
      </c>
      <c r="D18" s="188">
        <v>78.546492084847998</v>
      </c>
      <c r="E18" s="188">
        <v>78.880562377957006</v>
      </c>
      <c r="F18" s="188">
        <v>79.726724408826996</v>
      </c>
      <c r="G18" s="188">
        <v>82.152149697718997</v>
      </c>
      <c r="H18" s="188">
        <v>72.819822785829004</v>
      </c>
      <c r="I18" s="188">
        <v>78.025011696307999</v>
      </c>
      <c r="J18" s="188">
        <v>83.815370679035993</v>
      </c>
      <c r="K18" s="188">
        <v>83.585176037888999</v>
      </c>
      <c r="L18" s="188">
        <v>80.773526232110001</v>
      </c>
      <c r="M18" s="188">
        <v>85.465666427271998</v>
      </c>
      <c r="N18" s="189">
        <v>83.188894577349998</v>
      </c>
      <c r="O18" s="159"/>
      <c r="P18" s="159"/>
      <c r="Q18" s="190"/>
    </row>
    <row r="19" spans="1:17" x14ac:dyDescent="0.3">
      <c r="A19" s="186"/>
      <c r="B19" s="187">
        <v>42309</v>
      </c>
      <c r="C19" s="188">
        <v>76.651794527576001</v>
      </c>
      <c r="D19" s="188">
        <v>78.729206698111</v>
      </c>
      <c r="E19" s="188">
        <v>78.281425649680997</v>
      </c>
      <c r="F19" s="188">
        <v>79.644375406162993</v>
      </c>
      <c r="G19" s="188">
        <v>82.434460624607993</v>
      </c>
      <c r="H19" s="188">
        <v>71.654788788179999</v>
      </c>
      <c r="I19" s="188">
        <v>78.78513838277</v>
      </c>
      <c r="J19" s="188">
        <v>83.868148398887001</v>
      </c>
      <c r="K19" s="188">
        <v>83.732834884856004</v>
      </c>
      <c r="L19" s="188">
        <v>80.851335707237993</v>
      </c>
      <c r="M19" s="188">
        <v>85.551463198628994</v>
      </c>
      <c r="N19" s="189">
        <v>83.330479251067004</v>
      </c>
      <c r="O19" s="159"/>
      <c r="P19" s="159"/>
      <c r="Q19" s="190"/>
    </row>
    <row r="20" spans="1:17" x14ac:dyDescent="0.3">
      <c r="A20" s="186"/>
      <c r="B20" s="187">
        <v>42339</v>
      </c>
      <c r="C20" s="188">
        <v>76.602221592318998</v>
      </c>
      <c r="D20" s="188">
        <v>78.719328782625993</v>
      </c>
      <c r="E20" s="188">
        <v>78.851480289720996</v>
      </c>
      <c r="F20" s="188">
        <v>80.180357513440995</v>
      </c>
      <c r="G20" s="188">
        <v>82.3275489854</v>
      </c>
      <c r="H20" s="188">
        <v>71.148397724084006</v>
      </c>
      <c r="I20" s="188">
        <v>79.169370053031002</v>
      </c>
      <c r="J20" s="188">
        <v>84.680887643584995</v>
      </c>
      <c r="K20" s="188">
        <v>85.185710768633996</v>
      </c>
      <c r="L20" s="188">
        <v>81.394124313004994</v>
      </c>
      <c r="M20" s="188">
        <v>86.364748977830004</v>
      </c>
      <c r="N20" s="189">
        <v>83.911545807617998</v>
      </c>
      <c r="O20" s="159"/>
      <c r="P20" s="159"/>
      <c r="Q20" s="190"/>
    </row>
    <row r="21" spans="1:17" x14ac:dyDescent="0.3">
      <c r="A21" s="186"/>
      <c r="B21" s="187">
        <v>42370</v>
      </c>
      <c r="C21" s="188">
        <v>77.120642401376003</v>
      </c>
      <c r="D21" s="188">
        <v>79.847238639522999</v>
      </c>
      <c r="E21" s="188">
        <v>80.253161532662006</v>
      </c>
      <c r="F21" s="188">
        <v>81.307024829046</v>
      </c>
      <c r="G21" s="188">
        <v>82.865427524902003</v>
      </c>
      <c r="H21" s="188">
        <v>72.241373384534995</v>
      </c>
      <c r="I21" s="188">
        <v>79.063922033500006</v>
      </c>
      <c r="J21" s="188">
        <v>86.969671017375006</v>
      </c>
      <c r="K21" s="188">
        <v>87.980190453996002</v>
      </c>
      <c r="L21" s="188">
        <v>83.218469543875003</v>
      </c>
      <c r="M21" s="188">
        <v>88.331461800433999</v>
      </c>
      <c r="N21" s="189">
        <v>85.249471474629999</v>
      </c>
      <c r="O21" s="159"/>
      <c r="P21" s="159"/>
      <c r="Q21" s="190"/>
    </row>
    <row r="22" spans="1:17" x14ac:dyDescent="0.3">
      <c r="A22" s="186"/>
      <c r="B22" s="187">
        <v>42401</v>
      </c>
      <c r="C22" s="188">
        <v>77.579044482726999</v>
      </c>
      <c r="D22" s="188">
        <v>81.690937290912004</v>
      </c>
      <c r="E22" s="188">
        <v>80.255110291286002</v>
      </c>
      <c r="F22" s="188">
        <v>82.735544443964997</v>
      </c>
      <c r="G22" s="188">
        <v>84.311295852971995</v>
      </c>
      <c r="H22" s="188">
        <v>75.317632106182003</v>
      </c>
      <c r="I22" s="188">
        <v>80.433814963507004</v>
      </c>
      <c r="J22" s="188">
        <v>88.470154114763005</v>
      </c>
      <c r="K22" s="188">
        <v>90.024583975658999</v>
      </c>
      <c r="L22" s="188">
        <v>84.247359398151005</v>
      </c>
      <c r="M22" s="188">
        <v>89.761980152175994</v>
      </c>
      <c r="N22" s="189">
        <v>86.397173482830993</v>
      </c>
      <c r="O22" s="159"/>
      <c r="P22" s="159"/>
      <c r="Q22" s="190"/>
    </row>
    <row r="23" spans="1:17" x14ac:dyDescent="0.3">
      <c r="A23" s="186"/>
      <c r="B23" s="187">
        <v>42430</v>
      </c>
      <c r="C23" s="188">
        <v>78.055153326417994</v>
      </c>
      <c r="D23" s="188">
        <v>82.667505164689004</v>
      </c>
      <c r="E23" s="188">
        <v>79.867004866594996</v>
      </c>
      <c r="F23" s="188">
        <v>82.288719351384003</v>
      </c>
      <c r="G23" s="188">
        <v>84.640216937206006</v>
      </c>
      <c r="H23" s="188">
        <v>74.730951957052994</v>
      </c>
      <c r="I23" s="188">
        <v>79.981589955223001</v>
      </c>
      <c r="J23" s="188">
        <v>87.314770719411001</v>
      </c>
      <c r="K23" s="188">
        <v>88.207594870888997</v>
      </c>
      <c r="L23" s="188">
        <v>82.914798910933996</v>
      </c>
      <c r="M23" s="188">
        <v>88.640730902222003</v>
      </c>
      <c r="N23" s="189">
        <v>85.423057150077</v>
      </c>
      <c r="O23" s="159"/>
      <c r="P23" s="159"/>
      <c r="Q23" s="190"/>
    </row>
    <row r="24" spans="1:17" x14ac:dyDescent="0.3">
      <c r="A24" s="186"/>
      <c r="B24" s="187">
        <v>42461</v>
      </c>
      <c r="C24" s="188">
        <v>78.187774025029</v>
      </c>
      <c r="D24" s="188">
        <v>82.200351827896995</v>
      </c>
      <c r="E24" s="188">
        <v>79.040239502036997</v>
      </c>
      <c r="F24" s="188">
        <v>82.19571484411</v>
      </c>
      <c r="G24" s="188">
        <v>84.978843109864002</v>
      </c>
      <c r="H24" s="188">
        <v>75.269913846612994</v>
      </c>
      <c r="I24" s="188">
        <v>79.721283372249005</v>
      </c>
      <c r="J24" s="188">
        <v>86.859901203804</v>
      </c>
      <c r="K24" s="188">
        <v>89.711173386552005</v>
      </c>
      <c r="L24" s="188">
        <v>82.761890545048999</v>
      </c>
      <c r="M24" s="188">
        <v>88.386019453421994</v>
      </c>
      <c r="N24" s="189">
        <v>85.578637150115995</v>
      </c>
      <c r="O24" s="159"/>
      <c r="P24" s="159"/>
      <c r="Q24" s="190"/>
    </row>
    <row r="25" spans="1:17" x14ac:dyDescent="0.3">
      <c r="A25" s="186"/>
      <c r="B25" s="187">
        <v>42491</v>
      </c>
      <c r="C25" s="188">
        <v>78.966038939146998</v>
      </c>
      <c r="D25" s="188">
        <v>83.009044876318995</v>
      </c>
      <c r="E25" s="188">
        <v>80.219313390029001</v>
      </c>
      <c r="F25" s="188">
        <v>82.895795941355999</v>
      </c>
      <c r="G25" s="188">
        <v>85.648092793123993</v>
      </c>
      <c r="H25" s="188">
        <v>79.118711123813995</v>
      </c>
      <c r="I25" s="188">
        <v>80.960925169622001</v>
      </c>
      <c r="J25" s="188">
        <v>88.071083371504997</v>
      </c>
      <c r="K25" s="188">
        <v>91.442617409988003</v>
      </c>
      <c r="L25" s="188">
        <v>83.749266583167</v>
      </c>
      <c r="M25" s="188">
        <v>89.442716658793003</v>
      </c>
      <c r="N25" s="189">
        <v>86.613216860422995</v>
      </c>
      <c r="O25" s="159"/>
      <c r="P25" s="159"/>
      <c r="Q25" s="190"/>
    </row>
    <row r="26" spans="1:17" x14ac:dyDescent="0.3">
      <c r="A26" s="186"/>
      <c r="B26" s="187">
        <v>42522</v>
      </c>
      <c r="C26" s="188">
        <v>79.915042520938002</v>
      </c>
      <c r="D26" s="188">
        <v>83.174739077737001</v>
      </c>
      <c r="E26" s="188">
        <v>82.600689963343996</v>
      </c>
      <c r="F26" s="188">
        <v>83.728760893860994</v>
      </c>
      <c r="G26" s="188">
        <v>85.844136386930998</v>
      </c>
      <c r="H26" s="188">
        <v>82.42041853584</v>
      </c>
      <c r="I26" s="188">
        <v>83.190269503812999</v>
      </c>
      <c r="J26" s="188">
        <v>90.176015402011004</v>
      </c>
      <c r="K26" s="188">
        <v>93.713999785914993</v>
      </c>
      <c r="L26" s="188">
        <v>84.969120138180003</v>
      </c>
      <c r="M26" s="188">
        <v>91.111643974919005</v>
      </c>
      <c r="N26" s="189">
        <v>87.574022975182999</v>
      </c>
      <c r="O26" s="159"/>
      <c r="P26" s="159"/>
      <c r="Q26" s="190"/>
    </row>
    <row r="27" spans="1:17" x14ac:dyDescent="0.3">
      <c r="A27" s="186"/>
      <c r="B27" s="187">
        <v>42552</v>
      </c>
      <c r="C27" s="188">
        <v>80.764315742199003</v>
      </c>
      <c r="D27" s="188">
        <v>83.027965802214993</v>
      </c>
      <c r="E27" s="188">
        <v>83.143726833407996</v>
      </c>
      <c r="F27" s="188">
        <v>84.279144010848995</v>
      </c>
      <c r="G27" s="188">
        <v>87.098551700081998</v>
      </c>
      <c r="H27" s="188">
        <v>86.254391799081006</v>
      </c>
      <c r="I27" s="188">
        <v>83.738335445725994</v>
      </c>
      <c r="J27" s="188">
        <v>90.455513985826002</v>
      </c>
      <c r="K27" s="188">
        <v>93.584097586374</v>
      </c>
      <c r="L27" s="188">
        <v>84.99638144635</v>
      </c>
      <c r="M27" s="188">
        <v>91.074269258688005</v>
      </c>
      <c r="N27" s="189">
        <v>88.176495106895999</v>
      </c>
      <c r="O27" s="159"/>
      <c r="P27" s="159"/>
      <c r="Q27" s="190"/>
    </row>
    <row r="28" spans="1:17" x14ac:dyDescent="0.3">
      <c r="A28" s="186"/>
      <c r="B28" s="187">
        <v>42583</v>
      </c>
      <c r="C28" s="188">
        <v>81.297841630639994</v>
      </c>
      <c r="D28" s="188">
        <v>83.386611805092997</v>
      </c>
      <c r="E28" s="188">
        <v>84.792407748190996</v>
      </c>
      <c r="F28" s="188">
        <v>83.729813184544</v>
      </c>
      <c r="G28" s="188">
        <v>87.494872585726</v>
      </c>
      <c r="H28" s="188">
        <v>87.082436835044007</v>
      </c>
      <c r="I28" s="188">
        <v>84.342373080203998</v>
      </c>
      <c r="J28" s="188">
        <v>90.441991154958004</v>
      </c>
      <c r="K28" s="188">
        <v>92.943164954759993</v>
      </c>
      <c r="L28" s="188">
        <v>84.909871163812994</v>
      </c>
      <c r="M28" s="188">
        <v>91.063379306345993</v>
      </c>
      <c r="N28" s="189">
        <v>88.546657987198003</v>
      </c>
      <c r="O28" s="159"/>
      <c r="P28" s="159"/>
      <c r="Q28" s="190"/>
    </row>
    <row r="29" spans="1:17" x14ac:dyDescent="0.3">
      <c r="A29" s="186"/>
      <c r="B29" s="187">
        <v>42614</v>
      </c>
      <c r="C29" s="188">
        <v>81.568701334954994</v>
      </c>
      <c r="D29" s="188">
        <v>83.351476726959007</v>
      </c>
      <c r="E29" s="188">
        <v>86.017140692726002</v>
      </c>
      <c r="F29" s="188">
        <v>85.367613509728002</v>
      </c>
      <c r="G29" s="188">
        <v>87.996425293621996</v>
      </c>
      <c r="H29" s="188">
        <v>87.741302819617999</v>
      </c>
      <c r="I29" s="188">
        <v>85.431849478909001</v>
      </c>
      <c r="J29" s="188">
        <v>92.189419510609</v>
      </c>
      <c r="K29" s="188">
        <v>94.817808554029995</v>
      </c>
      <c r="L29" s="188">
        <v>86.350595211862995</v>
      </c>
      <c r="M29" s="188">
        <v>92.585682250983993</v>
      </c>
      <c r="N29" s="189">
        <v>90.066265135381002</v>
      </c>
      <c r="O29" s="159"/>
      <c r="P29" s="159"/>
      <c r="Q29" s="190"/>
    </row>
    <row r="30" spans="1:17" x14ac:dyDescent="0.3">
      <c r="A30" s="186"/>
      <c r="B30" s="187">
        <v>42644</v>
      </c>
      <c r="C30" s="188">
        <v>82.162887229559999</v>
      </c>
      <c r="D30" s="188">
        <v>83.729275951510999</v>
      </c>
      <c r="E30" s="188">
        <v>87.567379427499006</v>
      </c>
      <c r="F30" s="188">
        <v>85.107886719071999</v>
      </c>
      <c r="G30" s="188">
        <v>88.211786250326</v>
      </c>
      <c r="H30" s="188">
        <v>85.961568616492997</v>
      </c>
      <c r="I30" s="188">
        <v>85.289819112041997</v>
      </c>
      <c r="J30" s="188">
        <v>91.905188098815003</v>
      </c>
      <c r="K30" s="188">
        <v>94.473329720311</v>
      </c>
      <c r="L30" s="188">
        <v>86.473571556742002</v>
      </c>
      <c r="M30" s="188">
        <v>92.255622961498005</v>
      </c>
      <c r="N30" s="189">
        <v>89.978223829735995</v>
      </c>
      <c r="O30" s="159"/>
      <c r="P30" s="159"/>
      <c r="Q30" s="190"/>
    </row>
    <row r="31" spans="1:17" x14ac:dyDescent="0.3">
      <c r="A31" s="186"/>
      <c r="B31" s="187">
        <v>42675</v>
      </c>
      <c r="C31" s="188">
        <v>82.261434441318997</v>
      </c>
      <c r="D31" s="188">
        <v>84.451400509272005</v>
      </c>
      <c r="E31" s="188">
        <v>89.375041726592997</v>
      </c>
      <c r="F31" s="188">
        <v>86.352621168005996</v>
      </c>
      <c r="G31" s="188">
        <v>88.611577914148</v>
      </c>
      <c r="H31" s="188">
        <v>88.562542294346002</v>
      </c>
      <c r="I31" s="188">
        <v>86.380655523295999</v>
      </c>
      <c r="J31" s="188">
        <v>93.899582813737993</v>
      </c>
      <c r="K31" s="188">
        <v>97.128159585084006</v>
      </c>
      <c r="L31" s="188">
        <v>88.548903765389994</v>
      </c>
      <c r="M31" s="188">
        <v>94.390708509660001</v>
      </c>
      <c r="N31" s="189">
        <v>91.279764199259006</v>
      </c>
      <c r="O31" s="159"/>
      <c r="P31" s="159"/>
      <c r="Q31" s="190"/>
    </row>
    <row r="32" spans="1:17" x14ac:dyDescent="0.3">
      <c r="A32" s="186"/>
      <c r="B32" s="187">
        <v>42705</v>
      </c>
      <c r="C32" s="188">
        <v>83.272150366836001</v>
      </c>
      <c r="D32" s="188">
        <v>84.716896341639995</v>
      </c>
      <c r="E32" s="188">
        <v>91.045753842311001</v>
      </c>
      <c r="F32" s="188">
        <v>87.850964520682993</v>
      </c>
      <c r="G32" s="188">
        <v>88.823662549179005</v>
      </c>
      <c r="H32" s="188">
        <v>88.970778357032003</v>
      </c>
      <c r="I32" s="188">
        <v>87.248618660028995</v>
      </c>
      <c r="J32" s="188">
        <v>95.667947550627005</v>
      </c>
      <c r="K32" s="188">
        <v>98.684467807120996</v>
      </c>
      <c r="L32" s="188">
        <v>89.613126367286</v>
      </c>
      <c r="M32" s="188">
        <v>96.194883029962</v>
      </c>
      <c r="N32" s="189">
        <v>92.206904553187002</v>
      </c>
      <c r="O32" s="159"/>
      <c r="P32" s="159"/>
      <c r="Q32" s="190"/>
    </row>
    <row r="33" spans="1:17" x14ac:dyDescent="0.3">
      <c r="A33" s="186"/>
      <c r="B33" s="187">
        <v>42736</v>
      </c>
      <c r="C33" s="188">
        <v>85.602632773731003</v>
      </c>
      <c r="D33" s="188">
        <v>87.517431393750996</v>
      </c>
      <c r="E33" s="188">
        <v>95.145880491905004</v>
      </c>
      <c r="F33" s="188">
        <v>90.276913911763998</v>
      </c>
      <c r="G33" s="188">
        <v>90.826172437756</v>
      </c>
      <c r="H33" s="188">
        <v>93.232796038098002</v>
      </c>
      <c r="I33" s="188">
        <v>89.493715716099999</v>
      </c>
      <c r="J33" s="188">
        <v>98.207316014279996</v>
      </c>
      <c r="K33" s="188">
        <v>101.95762801849099</v>
      </c>
      <c r="L33" s="188">
        <v>92.140331827875002</v>
      </c>
      <c r="M33" s="188">
        <v>98.143772575480995</v>
      </c>
      <c r="N33" s="189">
        <v>94.428476552027007</v>
      </c>
      <c r="O33" s="159"/>
      <c r="P33" s="159"/>
      <c r="Q33" s="190"/>
    </row>
    <row r="34" spans="1:17" x14ac:dyDescent="0.3">
      <c r="A34" s="186"/>
      <c r="B34" s="187">
        <v>42767</v>
      </c>
      <c r="C34" s="188">
        <v>87.765700401868997</v>
      </c>
      <c r="D34" s="188">
        <v>90.924236085250001</v>
      </c>
      <c r="E34" s="188">
        <v>97.490782152224995</v>
      </c>
      <c r="F34" s="188">
        <v>89.887107763548997</v>
      </c>
      <c r="G34" s="188">
        <v>92.102084527638993</v>
      </c>
      <c r="H34" s="188">
        <v>94.516952803509994</v>
      </c>
      <c r="I34" s="188">
        <v>89.811043304641998</v>
      </c>
      <c r="J34" s="188">
        <v>95.936667165385003</v>
      </c>
      <c r="K34" s="188">
        <v>99.572157844149004</v>
      </c>
      <c r="L34" s="188">
        <v>90.836636529285997</v>
      </c>
      <c r="M34" s="188">
        <v>97.010081428231999</v>
      </c>
      <c r="N34" s="189">
        <v>94.003841531697006</v>
      </c>
      <c r="O34" s="159"/>
      <c r="P34" s="159"/>
      <c r="Q34" s="190"/>
    </row>
    <row r="35" spans="1:17" x14ac:dyDescent="0.3">
      <c r="A35" s="186"/>
      <c r="B35" s="187">
        <v>42795</v>
      </c>
      <c r="C35" s="188">
        <v>88.509505433182994</v>
      </c>
      <c r="D35" s="188">
        <v>91.326227025256003</v>
      </c>
      <c r="E35" s="188">
        <v>96.279457591257</v>
      </c>
      <c r="F35" s="188">
        <v>90.217555186197998</v>
      </c>
      <c r="G35" s="188">
        <v>92.310375805532004</v>
      </c>
      <c r="H35" s="188">
        <v>93.563754739559997</v>
      </c>
      <c r="I35" s="188">
        <v>89.818741356635996</v>
      </c>
      <c r="J35" s="188">
        <v>94.260361562084995</v>
      </c>
      <c r="K35" s="188">
        <v>97.377449053399999</v>
      </c>
      <c r="L35" s="188">
        <v>89.283530272147999</v>
      </c>
      <c r="M35" s="188">
        <v>95.220575868162996</v>
      </c>
      <c r="N35" s="189">
        <v>92.738600247901999</v>
      </c>
      <c r="O35" s="159"/>
      <c r="P35" s="159"/>
      <c r="Q35" s="190"/>
    </row>
    <row r="36" spans="1:17" x14ac:dyDescent="0.3">
      <c r="A36" s="186"/>
      <c r="B36" s="187">
        <v>42826</v>
      </c>
      <c r="C36" s="188">
        <v>88.616810794253993</v>
      </c>
      <c r="D36" s="188">
        <v>90.854884503967</v>
      </c>
      <c r="E36" s="188">
        <v>91.900876780109002</v>
      </c>
      <c r="F36" s="188">
        <v>89.84825440102</v>
      </c>
      <c r="G36" s="188">
        <v>92.179610497075004</v>
      </c>
      <c r="H36" s="188">
        <v>92.415530553208995</v>
      </c>
      <c r="I36" s="188">
        <v>89.371457969906004</v>
      </c>
      <c r="J36" s="188">
        <v>92.866458587493995</v>
      </c>
      <c r="K36" s="188">
        <v>95.891597161175</v>
      </c>
      <c r="L36" s="188">
        <v>90.405595843244996</v>
      </c>
      <c r="M36" s="188">
        <v>94.121828327653006</v>
      </c>
      <c r="N36" s="189">
        <v>92.123660554362999</v>
      </c>
      <c r="O36" s="159"/>
      <c r="P36" s="159"/>
      <c r="Q36" s="190"/>
    </row>
    <row r="37" spans="1:17" x14ac:dyDescent="0.3">
      <c r="A37" s="186"/>
      <c r="B37" s="187">
        <v>42856</v>
      </c>
      <c r="C37" s="188">
        <v>88.945472748876</v>
      </c>
      <c r="D37" s="188">
        <v>90.862845880086994</v>
      </c>
      <c r="E37" s="188">
        <v>91.572395346630003</v>
      </c>
      <c r="F37" s="188">
        <v>89.949629140758006</v>
      </c>
      <c r="G37" s="188">
        <v>92.894937169583997</v>
      </c>
      <c r="H37" s="188">
        <v>91.143664483099997</v>
      </c>
      <c r="I37" s="188">
        <v>89.179418822350002</v>
      </c>
      <c r="J37" s="188">
        <v>93.072535347023006</v>
      </c>
      <c r="K37" s="188">
        <v>96.417257399277005</v>
      </c>
      <c r="L37" s="188">
        <v>91.032551648462999</v>
      </c>
      <c r="M37" s="188">
        <v>94.282984979676002</v>
      </c>
      <c r="N37" s="189">
        <v>92.773270386598</v>
      </c>
      <c r="O37" s="159"/>
      <c r="P37" s="159"/>
      <c r="Q37" s="190"/>
    </row>
    <row r="38" spans="1:17" x14ac:dyDescent="0.3">
      <c r="A38" s="186"/>
      <c r="B38" s="187">
        <v>42887</v>
      </c>
      <c r="C38" s="188">
        <v>88.961628075888001</v>
      </c>
      <c r="D38" s="188">
        <v>91.568481218117</v>
      </c>
      <c r="E38" s="188">
        <v>90.221359970012003</v>
      </c>
      <c r="F38" s="188">
        <v>88.700375124287007</v>
      </c>
      <c r="G38" s="188">
        <v>93.136142652521002</v>
      </c>
      <c r="H38" s="188">
        <v>90.044730150047997</v>
      </c>
      <c r="I38" s="188">
        <v>89.030548164812998</v>
      </c>
      <c r="J38" s="188">
        <v>91.646203538701002</v>
      </c>
      <c r="K38" s="188">
        <v>94.445362895534998</v>
      </c>
      <c r="L38" s="188">
        <v>90.374585520983999</v>
      </c>
      <c r="M38" s="188">
        <v>93.024170287320999</v>
      </c>
      <c r="N38" s="189">
        <v>91.768483141735004</v>
      </c>
      <c r="O38" s="159"/>
      <c r="P38" s="159"/>
      <c r="Q38" s="190"/>
    </row>
    <row r="39" spans="1:17" x14ac:dyDescent="0.3">
      <c r="A39" s="186"/>
      <c r="B39" s="187">
        <v>42917</v>
      </c>
      <c r="C39" s="188">
        <v>89.081674503315995</v>
      </c>
      <c r="D39" s="188">
        <v>91.281733969358001</v>
      </c>
      <c r="E39" s="188">
        <v>88.743879458044006</v>
      </c>
      <c r="F39" s="188">
        <v>88.529770794708</v>
      </c>
      <c r="G39" s="188">
        <v>94.146303549802994</v>
      </c>
      <c r="H39" s="188">
        <v>88.486052428674995</v>
      </c>
      <c r="I39" s="188">
        <v>89.545421228243995</v>
      </c>
      <c r="J39" s="188">
        <v>91.116342842837994</v>
      </c>
      <c r="K39" s="188">
        <v>93.298415947905994</v>
      </c>
      <c r="L39" s="188">
        <v>89.783957503951001</v>
      </c>
      <c r="M39" s="188">
        <v>92.576512128568993</v>
      </c>
      <c r="N39" s="189">
        <v>91.419950258731006</v>
      </c>
      <c r="O39" s="159"/>
      <c r="P39" s="159"/>
      <c r="Q39" s="190"/>
    </row>
    <row r="40" spans="1:17" x14ac:dyDescent="0.3">
      <c r="A40" s="186"/>
      <c r="B40" s="187">
        <v>42948</v>
      </c>
      <c r="C40" s="188">
        <v>89.263077693577003</v>
      </c>
      <c r="D40" s="188">
        <v>91.417164535731999</v>
      </c>
      <c r="E40" s="188">
        <v>88.586028998008999</v>
      </c>
      <c r="F40" s="188">
        <v>89.009470733262006</v>
      </c>
      <c r="G40" s="188">
        <v>94.540079520291997</v>
      </c>
      <c r="H40" s="188">
        <v>89.080636134794005</v>
      </c>
      <c r="I40" s="188">
        <v>89.058924689544995</v>
      </c>
      <c r="J40" s="188">
        <v>90.867708163054004</v>
      </c>
      <c r="K40" s="188">
        <v>93.067403580323003</v>
      </c>
      <c r="L40" s="188">
        <v>89.872979534753</v>
      </c>
      <c r="M40" s="188">
        <v>93.251251927172007</v>
      </c>
      <c r="N40" s="189">
        <v>91.486567107742999</v>
      </c>
      <c r="O40" s="159"/>
      <c r="P40" s="159"/>
      <c r="Q40" s="190"/>
    </row>
    <row r="41" spans="1:17" x14ac:dyDescent="0.3">
      <c r="A41" s="186"/>
      <c r="B41" s="187">
        <v>42979</v>
      </c>
      <c r="C41" s="188">
        <v>89.474665320596003</v>
      </c>
      <c r="D41" s="188">
        <v>90.769997247469007</v>
      </c>
      <c r="E41" s="188">
        <v>89.762172180283997</v>
      </c>
      <c r="F41" s="188">
        <v>89.554178696258006</v>
      </c>
      <c r="G41" s="188">
        <v>94.491222472128001</v>
      </c>
      <c r="H41" s="188">
        <v>89.996017126238996</v>
      </c>
      <c r="I41" s="188">
        <v>89.335194861635998</v>
      </c>
      <c r="J41" s="188">
        <v>90.943523243467993</v>
      </c>
      <c r="K41" s="188">
        <v>93.183676645218995</v>
      </c>
      <c r="L41" s="188">
        <v>90.084015936455998</v>
      </c>
      <c r="M41" s="188">
        <v>93.193247612594007</v>
      </c>
      <c r="N41" s="189">
        <v>91.671050286074006</v>
      </c>
      <c r="O41" s="159"/>
      <c r="P41" s="159"/>
      <c r="Q41" s="190"/>
    </row>
    <row r="42" spans="1:17" x14ac:dyDescent="0.3">
      <c r="A42" s="186"/>
      <c r="B42" s="187">
        <v>43009</v>
      </c>
      <c r="C42" s="188">
        <v>89.740377421670004</v>
      </c>
      <c r="D42" s="188">
        <v>91.220590990299002</v>
      </c>
      <c r="E42" s="188">
        <v>91.895474918372997</v>
      </c>
      <c r="F42" s="188">
        <v>90.82974447126</v>
      </c>
      <c r="G42" s="188">
        <v>94.188222012582003</v>
      </c>
      <c r="H42" s="188">
        <v>92.071334087427999</v>
      </c>
      <c r="I42" s="188">
        <v>90.426754116721995</v>
      </c>
      <c r="J42" s="188">
        <v>93.030615050530002</v>
      </c>
      <c r="K42" s="188">
        <v>96.223683475496998</v>
      </c>
      <c r="L42" s="188">
        <v>92.683222079290005</v>
      </c>
      <c r="M42" s="188">
        <v>95.177371885349004</v>
      </c>
      <c r="N42" s="189">
        <v>93.161536688902004</v>
      </c>
      <c r="O42" s="159"/>
      <c r="P42" s="159"/>
      <c r="Q42" s="190"/>
    </row>
    <row r="43" spans="1:17" x14ac:dyDescent="0.3">
      <c r="A43" s="186"/>
      <c r="B43" s="187">
        <v>43040</v>
      </c>
      <c r="C43" s="188">
        <v>89.872008523233006</v>
      </c>
      <c r="D43" s="188">
        <v>92.778860522282002</v>
      </c>
      <c r="E43" s="188">
        <v>95.019963581613993</v>
      </c>
      <c r="F43" s="188">
        <v>91.522815926765006</v>
      </c>
      <c r="G43" s="188">
        <v>94.090733415073004</v>
      </c>
      <c r="H43" s="188">
        <v>93.077293701138004</v>
      </c>
      <c r="I43" s="188">
        <v>90.803725217863004</v>
      </c>
      <c r="J43" s="188">
        <v>94.132036727761005</v>
      </c>
      <c r="K43" s="188">
        <v>97.034031260679001</v>
      </c>
      <c r="L43" s="188">
        <v>93.262913326909995</v>
      </c>
      <c r="M43" s="188">
        <v>96.307005367049001</v>
      </c>
      <c r="N43" s="189">
        <v>93.689932950644007</v>
      </c>
      <c r="O43" s="159"/>
      <c r="P43" s="159"/>
      <c r="Q43" s="190"/>
    </row>
    <row r="44" spans="1:17" x14ac:dyDescent="0.3">
      <c r="A44" s="186"/>
      <c r="B44" s="187">
        <v>43070</v>
      </c>
      <c r="C44" s="188">
        <v>89.856198209748996</v>
      </c>
      <c r="D44" s="188">
        <v>92.737336380873998</v>
      </c>
      <c r="E44" s="188">
        <v>95.590225455948001</v>
      </c>
      <c r="F44" s="188">
        <v>91.775455583484998</v>
      </c>
      <c r="G44" s="188">
        <v>93.784521045226995</v>
      </c>
      <c r="H44" s="188">
        <v>92.806101275594003</v>
      </c>
      <c r="I44" s="188">
        <v>91.442655393284994</v>
      </c>
      <c r="J44" s="188">
        <v>94.333424237201001</v>
      </c>
      <c r="K44" s="188">
        <v>97.157517221402003</v>
      </c>
      <c r="L44" s="188">
        <v>93.346420083216998</v>
      </c>
      <c r="M44" s="188">
        <v>96.470851316845994</v>
      </c>
      <c r="N44" s="189">
        <v>93.967395990588997</v>
      </c>
      <c r="O44" s="159"/>
      <c r="P44" s="159"/>
      <c r="Q44" s="190"/>
    </row>
    <row r="45" spans="1:17" s="18" customFormat="1" x14ac:dyDescent="0.3">
      <c r="A45" s="186"/>
      <c r="B45" s="187">
        <v>43101</v>
      </c>
      <c r="C45" s="188">
        <v>91.85334838</v>
      </c>
      <c r="D45" s="188">
        <v>93.050091537260002</v>
      </c>
      <c r="E45" s="188">
        <v>97.667107843284995</v>
      </c>
      <c r="F45" s="188">
        <v>92.760801192363004</v>
      </c>
      <c r="G45" s="188">
        <v>95.167220024745006</v>
      </c>
      <c r="H45" s="188">
        <v>95.940857570367001</v>
      </c>
      <c r="I45" s="188">
        <v>92.304573333091</v>
      </c>
      <c r="J45" s="188">
        <v>94.971358906103006</v>
      </c>
      <c r="K45" s="188">
        <v>97.185348095603004</v>
      </c>
      <c r="L45" s="188">
        <v>93.904856504517994</v>
      </c>
      <c r="M45" s="188">
        <v>97.259334739356007</v>
      </c>
      <c r="N45" s="189">
        <v>94.301352783417997</v>
      </c>
      <c r="O45" s="159"/>
      <c r="P45" s="159"/>
      <c r="Q45" s="190"/>
    </row>
    <row r="46" spans="1:17" s="18" customFormat="1" x14ac:dyDescent="0.3">
      <c r="A46" s="186"/>
      <c r="B46" s="187">
        <v>43132</v>
      </c>
      <c r="C46" s="188">
        <v>92.913660250898005</v>
      </c>
      <c r="D46" s="188">
        <v>93.749536624238999</v>
      </c>
      <c r="E46" s="188">
        <v>98.658053229405994</v>
      </c>
      <c r="F46" s="188">
        <v>93.354361024762994</v>
      </c>
      <c r="G46" s="188">
        <v>95.643323384246003</v>
      </c>
      <c r="H46" s="188">
        <v>96.152187916003001</v>
      </c>
      <c r="I46" s="188">
        <v>92.701810064449006</v>
      </c>
      <c r="J46" s="188">
        <v>94.613714660127002</v>
      </c>
      <c r="K46" s="188">
        <v>95.839587483863994</v>
      </c>
      <c r="L46" s="188">
        <v>93.548880020355</v>
      </c>
      <c r="M46" s="188">
        <v>96.398382731219996</v>
      </c>
      <c r="N46" s="189">
        <v>93.838078763892</v>
      </c>
      <c r="O46" s="159"/>
      <c r="P46" s="159"/>
      <c r="Q46" s="190"/>
    </row>
    <row r="47" spans="1:17" s="18" customFormat="1" x14ac:dyDescent="0.3">
      <c r="A47" s="186"/>
      <c r="B47" s="187">
        <v>43160</v>
      </c>
      <c r="C47" s="188">
        <v>93.715602431113993</v>
      </c>
      <c r="D47" s="188">
        <v>94.744266342881005</v>
      </c>
      <c r="E47" s="188">
        <v>97.970702571255003</v>
      </c>
      <c r="F47" s="188">
        <v>93.524763883348996</v>
      </c>
      <c r="G47" s="188">
        <v>95.969337473047005</v>
      </c>
      <c r="H47" s="188">
        <v>96.692619617139997</v>
      </c>
      <c r="I47" s="188">
        <v>93.207328605355997</v>
      </c>
      <c r="J47" s="188">
        <v>95.037422732983998</v>
      </c>
      <c r="K47" s="188">
        <v>96.171384727269995</v>
      </c>
      <c r="L47" s="188">
        <v>93.680203155666007</v>
      </c>
      <c r="M47" s="188">
        <v>96.585373119755005</v>
      </c>
      <c r="N47" s="189">
        <v>94.227426250633997</v>
      </c>
      <c r="O47" s="159"/>
      <c r="P47" s="159"/>
      <c r="Q47" s="190"/>
    </row>
    <row r="48" spans="1:17" s="18" customFormat="1" x14ac:dyDescent="0.3">
      <c r="A48" s="186"/>
      <c r="B48" s="187">
        <v>43191</v>
      </c>
      <c r="C48" s="188">
        <v>94.962944606142003</v>
      </c>
      <c r="D48" s="188">
        <v>95.500728325965994</v>
      </c>
      <c r="E48" s="188">
        <v>96.797440246020997</v>
      </c>
      <c r="F48" s="188">
        <v>93.408446152490001</v>
      </c>
      <c r="G48" s="188">
        <v>96.246750084314996</v>
      </c>
      <c r="H48" s="188">
        <v>97.418044553092003</v>
      </c>
      <c r="I48" s="188">
        <v>93.630323056124993</v>
      </c>
      <c r="J48" s="188">
        <v>94.450047541654996</v>
      </c>
      <c r="K48" s="188">
        <v>95.156293747833004</v>
      </c>
      <c r="L48" s="188">
        <v>93.160863662422003</v>
      </c>
      <c r="M48" s="188">
        <v>96.035294499955995</v>
      </c>
      <c r="N48" s="189">
        <v>93.804879764887005</v>
      </c>
      <c r="O48" s="159"/>
      <c r="P48" s="159"/>
      <c r="Q48" s="190"/>
    </row>
    <row r="49" spans="1:17" s="18" customFormat="1" x14ac:dyDescent="0.3">
      <c r="A49" s="186"/>
      <c r="B49" s="187">
        <v>43221</v>
      </c>
      <c r="C49" s="188">
        <v>96.045466122687003</v>
      </c>
      <c r="D49" s="188">
        <v>95.588437602523996</v>
      </c>
      <c r="E49" s="188">
        <v>98.092111352398007</v>
      </c>
      <c r="F49" s="188">
        <v>94.526941092835997</v>
      </c>
      <c r="G49" s="188">
        <v>97.106636973559006</v>
      </c>
      <c r="H49" s="188">
        <v>102.205918536505</v>
      </c>
      <c r="I49" s="188">
        <v>95.334185821548004</v>
      </c>
      <c r="J49" s="188">
        <v>97.193708540895003</v>
      </c>
      <c r="K49" s="188">
        <v>98.157281378622002</v>
      </c>
      <c r="L49" s="188">
        <v>95.017247412811003</v>
      </c>
      <c r="M49" s="188">
        <v>98.398203763398996</v>
      </c>
      <c r="N49" s="189">
        <v>95.940557512911994</v>
      </c>
      <c r="O49" s="159"/>
      <c r="P49" s="159"/>
      <c r="Q49" s="190"/>
    </row>
    <row r="50" spans="1:17" s="18" customFormat="1" x14ac:dyDescent="0.3">
      <c r="A50" s="186"/>
      <c r="B50" s="187">
        <v>43252</v>
      </c>
      <c r="C50" s="188">
        <v>97.248172299602999</v>
      </c>
      <c r="D50" s="188">
        <v>95.427852334036004</v>
      </c>
      <c r="E50" s="188">
        <v>99.615290003957995</v>
      </c>
      <c r="F50" s="188">
        <v>95.199867307191994</v>
      </c>
      <c r="G50" s="188">
        <v>97.497594472277996</v>
      </c>
      <c r="H50" s="188">
        <v>106.78380709036099</v>
      </c>
      <c r="I50" s="188">
        <v>97.216541038371005</v>
      </c>
      <c r="J50" s="188">
        <v>100.24391811517</v>
      </c>
      <c r="K50" s="188">
        <v>101.280721514722</v>
      </c>
      <c r="L50" s="188">
        <v>96.971126631557993</v>
      </c>
      <c r="M50" s="188">
        <v>100.300398641263</v>
      </c>
      <c r="N50" s="189">
        <v>97.176901185312005</v>
      </c>
      <c r="O50" s="159"/>
      <c r="P50" s="159"/>
      <c r="Q50" s="190"/>
    </row>
    <row r="51" spans="1:17" s="18" customFormat="1" x14ac:dyDescent="0.3">
      <c r="A51" s="186"/>
      <c r="B51" s="187">
        <v>43282</v>
      </c>
      <c r="C51" s="188">
        <v>98.029645057959002</v>
      </c>
      <c r="D51" s="188">
        <v>95.645385325332995</v>
      </c>
      <c r="E51" s="188">
        <v>98.564053912294</v>
      </c>
      <c r="F51" s="188">
        <v>94.717303861305993</v>
      </c>
      <c r="G51" s="188">
        <v>97.624572603936997</v>
      </c>
      <c r="H51" s="188">
        <v>104.252441021895</v>
      </c>
      <c r="I51" s="188">
        <v>96.545504487022995</v>
      </c>
      <c r="J51" s="188">
        <v>97.982966167797997</v>
      </c>
      <c r="K51" s="188">
        <v>98.171025049579995</v>
      </c>
      <c r="L51" s="188">
        <v>95.285959340182004</v>
      </c>
      <c r="M51" s="188">
        <v>98.080952033510002</v>
      </c>
      <c r="N51" s="189">
        <v>95.972264691728995</v>
      </c>
      <c r="O51" s="159"/>
      <c r="P51" s="159"/>
      <c r="Q51" s="190"/>
    </row>
    <row r="52" spans="1:17" s="18" customFormat="1" x14ac:dyDescent="0.3">
      <c r="A52" s="186"/>
      <c r="B52" s="187">
        <v>43313</v>
      </c>
      <c r="C52" s="188">
        <v>98.337961585298999</v>
      </c>
      <c r="D52" s="188">
        <v>95.671791815144005</v>
      </c>
      <c r="E52" s="188">
        <v>97.695095839195005</v>
      </c>
      <c r="F52" s="188">
        <v>93.623062853446996</v>
      </c>
      <c r="G52" s="188">
        <v>97.379431485457999</v>
      </c>
      <c r="H52" s="188">
        <v>101.91630080037601</v>
      </c>
      <c r="I52" s="188">
        <v>96.594335663004998</v>
      </c>
      <c r="J52" s="188">
        <v>97.472338715356997</v>
      </c>
      <c r="K52" s="188">
        <v>97.387804955107995</v>
      </c>
      <c r="L52" s="188">
        <v>95.657926300002998</v>
      </c>
      <c r="M52" s="188">
        <v>97.513203586044995</v>
      </c>
      <c r="N52" s="189">
        <v>95.537685484958004</v>
      </c>
      <c r="O52" s="159"/>
      <c r="P52" s="159"/>
      <c r="Q52" s="190"/>
    </row>
    <row r="53" spans="1:17" s="18" customFormat="1" x14ac:dyDescent="0.3">
      <c r="A53" s="186"/>
      <c r="B53" s="187">
        <v>43344</v>
      </c>
      <c r="C53" s="188">
        <v>98.847899322149004</v>
      </c>
      <c r="D53" s="188">
        <v>96.170797014995998</v>
      </c>
      <c r="E53" s="188">
        <v>98.295664465502</v>
      </c>
      <c r="F53" s="188">
        <v>94.818782434341998</v>
      </c>
      <c r="G53" s="188">
        <v>97.452322717883007</v>
      </c>
      <c r="H53" s="188">
        <v>100.115044330966</v>
      </c>
      <c r="I53" s="188">
        <v>96.580380466239006</v>
      </c>
      <c r="J53" s="188">
        <v>98.286962830589999</v>
      </c>
      <c r="K53" s="188">
        <v>98.119784055325994</v>
      </c>
      <c r="L53" s="188">
        <v>96.569354228240002</v>
      </c>
      <c r="M53" s="188">
        <v>98.051972448140006</v>
      </c>
      <c r="N53" s="189">
        <v>96.180840030157995</v>
      </c>
      <c r="O53" s="159"/>
      <c r="P53" s="159"/>
      <c r="Q53" s="190"/>
    </row>
    <row r="54" spans="1:17" s="18" customFormat="1" x14ac:dyDescent="0.3">
      <c r="A54" s="186"/>
      <c r="B54" s="187">
        <v>43374</v>
      </c>
      <c r="C54" s="188">
        <v>98.725494811326996</v>
      </c>
      <c r="D54" s="188">
        <v>95.863276787545004</v>
      </c>
      <c r="E54" s="188">
        <v>98.743133626233003</v>
      </c>
      <c r="F54" s="188">
        <v>94.774543242877002</v>
      </c>
      <c r="G54" s="188">
        <v>97.622401068225003</v>
      </c>
      <c r="H54" s="188">
        <v>100.581450592754</v>
      </c>
      <c r="I54" s="188">
        <v>97.092089029893003</v>
      </c>
      <c r="J54" s="188">
        <v>98.550858828721999</v>
      </c>
      <c r="K54" s="188">
        <v>98.460720574796994</v>
      </c>
      <c r="L54" s="188">
        <v>96.798713752392004</v>
      </c>
      <c r="M54" s="188">
        <v>98.220847596249001</v>
      </c>
      <c r="N54" s="189">
        <v>96.703131618385001</v>
      </c>
      <c r="O54" s="159"/>
      <c r="P54" s="159"/>
      <c r="Q54" s="190"/>
    </row>
    <row r="55" spans="1:17" s="18" customFormat="1" x14ac:dyDescent="0.3">
      <c r="A55" s="186"/>
      <c r="B55" s="187">
        <v>43405</v>
      </c>
      <c r="C55" s="188">
        <v>99.044646496146996</v>
      </c>
      <c r="D55" s="188">
        <v>96.323415205003997</v>
      </c>
      <c r="E55" s="188">
        <v>100.884264708735</v>
      </c>
      <c r="F55" s="188">
        <v>96.801674586755993</v>
      </c>
      <c r="G55" s="188">
        <v>98.048192015096006</v>
      </c>
      <c r="H55" s="188">
        <v>101.941326188571</v>
      </c>
      <c r="I55" s="188">
        <v>98.014859219719995</v>
      </c>
      <c r="J55" s="188">
        <v>101.373585474481</v>
      </c>
      <c r="K55" s="188">
        <v>101.94239856132501</v>
      </c>
      <c r="L55" s="188">
        <v>98.251924065701999</v>
      </c>
      <c r="M55" s="188">
        <v>100.8143982686</v>
      </c>
      <c r="N55" s="189">
        <v>98.891419159275003</v>
      </c>
      <c r="O55" s="159"/>
      <c r="P55" s="159"/>
      <c r="Q55" s="190"/>
    </row>
    <row r="56" spans="1:17" s="18" customFormat="1" x14ac:dyDescent="0.3">
      <c r="A56" s="186"/>
      <c r="B56" s="187">
        <v>43435</v>
      </c>
      <c r="C56" s="188">
        <v>99.094607932512005</v>
      </c>
      <c r="D56" s="188">
        <v>96.510838107382995</v>
      </c>
      <c r="E56" s="188">
        <v>102.16999466406</v>
      </c>
      <c r="F56" s="188">
        <v>97.552417984233003</v>
      </c>
      <c r="G56" s="188">
        <v>97.721553478759006</v>
      </c>
      <c r="H56" s="188">
        <v>102.51294395788599</v>
      </c>
      <c r="I56" s="188">
        <v>98.251570135874005</v>
      </c>
      <c r="J56" s="188">
        <v>101.79240835095899</v>
      </c>
      <c r="K56" s="188">
        <v>102.107309109751</v>
      </c>
      <c r="L56" s="188">
        <v>98.335627205018</v>
      </c>
      <c r="M56" s="188">
        <v>101.002206191786</v>
      </c>
      <c r="N56" s="189">
        <v>98.967572089724001</v>
      </c>
      <c r="O56" s="159"/>
      <c r="P56" s="159"/>
      <c r="Q56" s="190"/>
    </row>
    <row r="57" spans="1:17" x14ac:dyDescent="0.3">
      <c r="A57" s="185"/>
      <c r="B57" s="187">
        <v>43466</v>
      </c>
      <c r="C57" s="188">
        <v>99.712434243735004</v>
      </c>
      <c r="D57" s="188">
        <v>97.377189921116994</v>
      </c>
      <c r="E57" s="188">
        <v>101.36667802669</v>
      </c>
      <c r="F57" s="188">
        <v>97.763482571769003</v>
      </c>
      <c r="G57" s="188">
        <v>98.093005460393002</v>
      </c>
      <c r="H57" s="188">
        <v>101.553289922198</v>
      </c>
      <c r="I57" s="188">
        <v>98.724419668519005</v>
      </c>
      <c r="J57" s="188">
        <v>99.876512766649995</v>
      </c>
      <c r="K57" s="188">
        <v>99.878807008352993</v>
      </c>
      <c r="L57" s="188">
        <v>99.162695780768999</v>
      </c>
      <c r="M57" s="188">
        <v>99.254809432491996</v>
      </c>
      <c r="N57" s="189">
        <v>97.757628509954003</v>
      </c>
      <c r="O57" s="159"/>
      <c r="P57" s="159"/>
      <c r="Q57" s="190"/>
    </row>
    <row r="58" spans="1:17" x14ac:dyDescent="0.3">
      <c r="A58" s="185"/>
      <c r="B58" s="187">
        <v>43497</v>
      </c>
      <c r="C58" s="188">
        <v>99.858667600562001</v>
      </c>
      <c r="D58" s="188">
        <v>97.652964796695002</v>
      </c>
      <c r="E58" s="188">
        <v>100.181102433352</v>
      </c>
      <c r="F58" s="188">
        <v>98.104881485825999</v>
      </c>
      <c r="G58" s="188">
        <v>99.057316726775994</v>
      </c>
      <c r="H58" s="188">
        <v>101.691326053674</v>
      </c>
      <c r="I58" s="188">
        <v>99.281033061295005</v>
      </c>
      <c r="J58" s="188">
        <v>99.506398393425997</v>
      </c>
      <c r="K58" s="188">
        <v>99.754411895684001</v>
      </c>
      <c r="L58" s="188">
        <v>99.320488702777993</v>
      </c>
      <c r="M58" s="188">
        <v>99.099145207137994</v>
      </c>
      <c r="N58" s="189">
        <v>97.992189752768994</v>
      </c>
      <c r="O58" s="159"/>
      <c r="P58" s="159"/>
      <c r="Q58" s="190"/>
    </row>
    <row r="59" spans="1:17" x14ac:dyDescent="0.3">
      <c r="A59" s="185"/>
      <c r="B59" s="187">
        <v>43525</v>
      </c>
      <c r="C59" s="188">
        <v>99.692275749003002</v>
      </c>
      <c r="D59" s="188">
        <v>98.300392535936993</v>
      </c>
      <c r="E59" s="188">
        <v>100.043876964777</v>
      </c>
      <c r="F59" s="188">
        <v>98.272899545537996</v>
      </c>
      <c r="G59" s="188">
        <v>99.480753642881993</v>
      </c>
      <c r="H59" s="188">
        <v>101.47063181436199</v>
      </c>
      <c r="I59" s="188">
        <v>99.497739660017999</v>
      </c>
      <c r="J59" s="188">
        <v>99.548305199457005</v>
      </c>
      <c r="K59" s="188">
        <v>99.989925001211006</v>
      </c>
      <c r="L59" s="188">
        <v>99.550039344111994</v>
      </c>
      <c r="M59" s="188">
        <v>99.215728047916002</v>
      </c>
      <c r="N59" s="189">
        <v>99.265926819884001</v>
      </c>
      <c r="O59" s="159"/>
      <c r="P59" s="159"/>
      <c r="Q59" s="190"/>
    </row>
    <row r="60" spans="1:17" x14ac:dyDescent="0.3">
      <c r="A60" s="185"/>
      <c r="B60" s="187">
        <v>43556</v>
      </c>
      <c r="C60" s="188">
        <v>99.666455650451994</v>
      </c>
      <c r="D60" s="188">
        <v>98.788036904200993</v>
      </c>
      <c r="E60" s="188">
        <v>99.993604031857004</v>
      </c>
      <c r="F60" s="188">
        <v>98.168911756317002</v>
      </c>
      <c r="G60" s="188">
        <v>99.097443211959998</v>
      </c>
      <c r="H60" s="188">
        <v>100.29952701875</v>
      </c>
      <c r="I60" s="188">
        <v>99.256181166632999</v>
      </c>
      <c r="J60" s="188">
        <v>99.631540319804003</v>
      </c>
      <c r="K60" s="188">
        <v>98.996452785944001</v>
      </c>
      <c r="L60" s="188">
        <v>99.399821603858996</v>
      </c>
      <c r="M60" s="188">
        <v>99.161377645371005</v>
      </c>
      <c r="N60" s="189">
        <v>99.533423081177006</v>
      </c>
      <c r="O60" s="191"/>
      <c r="P60" s="159"/>
      <c r="Q60" s="190"/>
    </row>
    <row r="61" spans="1:17" x14ac:dyDescent="0.3">
      <c r="A61" s="185"/>
      <c r="B61" s="187">
        <v>43586</v>
      </c>
      <c r="C61" s="188">
        <v>99.973603831627997</v>
      </c>
      <c r="D61" s="188">
        <v>99.791344057154006</v>
      </c>
      <c r="E61" s="188">
        <v>99.586715400846998</v>
      </c>
      <c r="F61" s="188">
        <v>99.834733188461001</v>
      </c>
      <c r="G61" s="188">
        <v>99.523787619165006</v>
      </c>
      <c r="H61" s="188">
        <v>99.204023188356999</v>
      </c>
      <c r="I61" s="188">
        <v>99.732349346733002</v>
      </c>
      <c r="J61" s="188">
        <v>99.817461632649994</v>
      </c>
      <c r="K61" s="188">
        <v>99.202244497877004</v>
      </c>
      <c r="L61" s="188">
        <v>99.715659097222996</v>
      </c>
      <c r="M61" s="188">
        <v>99.368132265561002</v>
      </c>
      <c r="N61" s="189">
        <v>99.646190404185006</v>
      </c>
      <c r="O61" s="191"/>
      <c r="P61" s="159"/>
      <c r="Q61" s="190"/>
    </row>
    <row r="62" spans="1:17" x14ac:dyDescent="0.3">
      <c r="A62" s="185"/>
      <c r="B62" s="187">
        <v>43617</v>
      </c>
      <c r="C62" s="188">
        <v>100.219823041887</v>
      </c>
      <c r="D62" s="188">
        <v>100.026153050329</v>
      </c>
      <c r="E62" s="188">
        <v>100.238023055425</v>
      </c>
      <c r="F62" s="188">
        <v>99.766115009304002</v>
      </c>
      <c r="G62" s="188">
        <v>100.027950427249</v>
      </c>
      <c r="H62" s="188">
        <v>99.681475590679995</v>
      </c>
      <c r="I62" s="188">
        <v>100.162392934499</v>
      </c>
      <c r="J62" s="188">
        <v>100.289864515782</v>
      </c>
      <c r="K62" s="188">
        <v>100.31106968231801</v>
      </c>
      <c r="L62" s="188">
        <v>100.03167845735599</v>
      </c>
      <c r="M62" s="188">
        <v>100.25995006076499</v>
      </c>
      <c r="N62" s="189">
        <v>100.154761227932</v>
      </c>
      <c r="O62" s="191"/>
      <c r="P62" s="159"/>
      <c r="Q62" s="190"/>
    </row>
    <row r="63" spans="1:17" x14ac:dyDescent="0.3">
      <c r="A63" s="185"/>
      <c r="B63" s="187">
        <v>43647</v>
      </c>
      <c r="C63" s="188">
        <v>100</v>
      </c>
      <c r="D63" s="188">
        <v>100</v>
      </c>
      <c r="E63" s="188">
        <v>100</v>
      </c>
      <c r="F63" s="188">
        <v>100</v>
      </c>
      <c r="G63" s="188">
        <v>100</v>
      </c>
      <c r="H63" s="188">
        <v>100</v>
      </c>
      <c r="I63" s="188">
        <v>100</v>
      </c>
      <c r="J63" s="188">
        <v>100</v>
      </c>
      <c r="K63" s="188">
        <v>100</v>
      </c>
      <c r="L63" s="188">
        <v>100</v>
      </c>
      <c r="M63" s="188">
        <v>100</v>
      </c>
      <c r="N63" s="189">
        <v>100</v>
      </c>
      <c r="O63" s="191"/>
      <c r="P63" s="159"/>
      <c r="Q63" s="190"/>
    </row>
    <row r="64" spans="1:17" x14ac:dyDescent="0.3">
      <c r="A64" s="185"/>
      <c r="B64" s="187">
        <v>43678</v>
      </c>
      <c r="C64" s="188">
        <v>100.054403673566</v>
      </c>
      <c r="D64" s="188">
        <v>100.011081294405</v>
      </c>
      <c r="E64" s="188">
        <v>100.23329192513501</v>
      </c>
      <c r="F64" s="188">
        <v>100.35367747688601</v>
      </c>
      <c r="G64" s="188">
        <v>100.16568524192201</v>
      </c>
      <c r="H64" s="188">
        <v>102.057789442553</v>
      </c>
      <c r="I64" s="188">
        <v>100.441666157871</v>
      </c>
      <c r="J64" s="188">
        <v>101.42330280524</v>
      </c>
      <c r="K64" s="188">
        <v>101.350780482958</v>
      </c>
      <c r="L64" s="188">
        <v>100.539871444162</v>
      </c>
      <c r="M64" s="188">
        <v>101.593599906073</v>
      </c>
      <c r="N64" s="189">
        <v>100.837379542845</v>
      </c>
      <c r="O64" s="191"/>
      <c r="P64" s="159"/>
      <c r="Q64" s="190"/>
    </row>
    <row r="65" spans="1:17" x14ac:dyDescent="0.3">
      <c r="A65" s="185"/>
      <c r="B65" s="187">
        <v>43709</v>
      </c>
      <c r="C65" s="188">
        <v>100.150783506135</v>
      </c>
      <c r="D65" s="188">
        <v>100.357166704531</v>
      </c>
      <c r="E65" s="188">
        <v>100.38475633819399</v>
      </c>
      <c r="F65" s="188">
        <v>100.906055960423</v>
      </c>
      <c r="G65" s="188">
        <v>100.208361103261</v>
      </c>
      <c r="H65" s="188">
        <v>102.450896985697</v>
      </c>
      <c r="I65" s="188">
        <v>100.390645022461</v>
      </c>
      <c r="J65" s="188">
        <v>101.649931334641</v>
      </c>
      <c r="K65" s="188">
        <v>101.83545423810099</v>
      </c>
      <c r="L65" s="188">
        <v>100.91872310919599</v>
      </c>
      <c r="M65" s="188">
        <v>101.944611108137</v>
      </c>
      <c r="N65" s="189">
        <v>101.27977602487201</v>
      </c>
      <c r="O65" s="191"/>
      <c r="P65" s="159"/>
      <c r="Q65" s="190"/>
    </row>
    <row r="66" spans="1:17" x14ac:dyDescent="0.3">
      <c r="A66" s="185"/>
      <c r="B66" s="187">
        <v>43739</v>
      </c>
      <c r="C66" s="188">
        <v>99.713610807489005</v>
      </c>
      <c r="D66" s="188">
        <v>100.339076101329</v>
      </c>
      <c r="E66" s="188">
        <v>100.310628968591</v>
      </c>
      <c r="F66" s="188">
        <v>100.787037426469</v>
      </c>
      <c r="G66" s="188">
        <v>100.151302816333</v>
      </c>
      <c r="H66" s="188">
        <v>100.65907654722901</v>
      </c>
      <c r="I66" s="188">
        <v>100.187988446962</v>
      </c>
      <c r="J66" s="188">
        <v>99.951732559030006</v>
      </c>
      <c r="K66" s="188">
        <v>100.996404245447</v>
      </c>
      <c r="L66" s="188">
        <v>101.095400549397</v>
      </c>
      <c r="M66" s="188">
        <v>101.900925937822</v>
      </c>
      <c r="N66" s="189">
        <v>100.25262620315701</v>
      </c>
      <c r="O66" s="191"/>
      <c r="P66" s="159"/>
      <c r="Q66" s="190"/>
    </row>
    <row r="67" spans="1:17" x14ac:dyDescent="0.3">
      <c r="A67" s="185"/>
      <c r="B67" s="187">
        <v>43770</v>
      </c>
      <c r="C67" s="188">
        <v>99.256596404945995</v>
      </c>
      <c r="D67" s="188">
        <v>100.45530699915</v>
      </c>
      <c r="E67" s="188">
        <v>100.370432530136</v>
      </c>
      <c r="F67" s="188">
        <v>100.912590879755</v>
      </c>
      <c r="G67" s="188">
        <v>100.56552846282599</v>
      </c>
      <c r="H67" s="188">
        <v>99.954905182350998</v>
      </c>
      <c r="I67" s="188">
        <v>100.404806784634</v>
      </c>
      <c r="J67" s="188">
        <v>99.753682885779995</v>
      </c>
      <c r="K67" s="188">
        <v>100.61784213134</v>
      </c>
      <c r="L67" s="188">
        <v>100.943622676619</v>
      </c>
      <c r="M67" s="188">
        <v>101.61894891847</v>
      </c>
      <c r="N67" s="189">
        <v>100.06332635044799</v>
      </c>
      <c r="O67" s="191"/>
      <c r="P67" s="159"/>
      <c r="Q67" s="190"/>
    </row>
    <row r="68" spans="1:17" x14ac:dyDescent="0.3">
      <c r="A68" s="185"/>
      <c r="B68" s="187">
        <v>43800</v>
      </c>
      <c r="C68" s="188">
        <v>99.042263344665997</v>
      </c>
      <c r="D68" s="188">
        <v>100.900393136782</v>
      </c>
      <c r="E68" s="188">
        <v>100.250977344717</v>
      </c>
      <c r="F68" s="188">
        <v>100.919826835233</v>
      </c>
      <c r="G68" s="188">
        <v>100.887968363024</v>
      </c>
      <c r="H68" s="188">
        <v>99.670673224905997</v>
      </c>
      <c r="I68" s="188">
        <v>100.34834210694299</v>
      </c>
      <c r="J68" s="188">
        <v>100.034334026436</v>
      </c>
      <c r="K68" s="188">
        <v>100.481127685168</v>
      </c>
      <c r="L68" s="188">
        <v>100.892626980331</v>
      </c>
      <c r="M68" s="188">
        <v>101.58996805709199</v>
      </c>
      <c r="N68" s="189">
        <v>100.218489667293</v>
      </c>
      <c r="O68" s="191"/>
      <c r="P68" s="159"/>
      <c r="Q68" s="190"/>
    </row>
    <row r="69" spans="1:17" x14ac:dyDescent="0.3">
      <c r="A69" s="185"/>
      <c r="B69" s="187">
        <v>43831</v>
      </c>
      <c r="C69" s="188">
        <v>99.325241815290994</v>
      </c>
      <c r="D69" s="188">
        <v>100.974389932394</v>
      </c>
      <c r="E69" s="188">
        <v>100.394363848651</v>
      </c>
      <c r="F69" s="188">
        <v>100.279353651457</v>
      </c>
      <c r="G69" s="188">
        <v>100.83476831132</v>
      </c>
      <c r="H69" s="188">
        <v>100.07378944229499</v>
      </c>
      <c r="I69" s="188">
        <v>100.020331966697</v>
      </c>
      <c r="J69" s="188">
        <v>98.900826076453995</v>
      </c>
      <c r="K69" s="188">
        <v>99.167451533158001</v>
      </c>
      <c r="L69" s="188">
        <v>100.790302633484</v>
      </c>
      <c r="M69" s="188">
        <v>100.85106753058599</v>
      </c>
      <c r="N69" s="189">
        <v>100.07833771394399</v>
      </c>
      <c r="O69" s="191"/>
      <c r="P69" s="159"/>
      <c r="Q69" s="190"/>
    </row>
    <row r="70" spans="1:17" x14ac:dyDescent="0.3">
      <c r="A70" s="185"/>
      <c r="B70" s="187">
        <v>43862</v>
      </c>
      <c r="C70" s="188">
        <v>100.19326573834201</v>
      </c>
      <c r="D70" s="188">
        <v>101.04716946993</v>
      </c>
      <c r="E70" s="188">
        <v>100.52493053007601</v>
      </c>
      <c r="F70" s="188">
        <v>100.282173468975</v>
      </c>
      <c r="G70" s="188">
        <v>101.542867427076</v>
      </c>
      <c r="H70" s="188">
        <v>99.469623398745</v>
      </c>
      <c r="I70" s="188">
        <v>100.21449912306301</v>
      </c>
      <c r="J70" s="188">
        <v>98.998417658126002</v>
      </c>
      <c r="K70" s="188">
        <v>98.994885632763001</v>
      </c>
      <c r="L70" s="188">
        <v>100.902642321564</v>
      </c>
      <c r="M70" s="188">
        <v>100.900683696963</v>
      </c>
      <c r="N70" s="189">
        <v>100.181820909104</v>
      </c>
      <c r="O70" s="191"/>
      <c r="P70" s="159"/>
      <c r="Q70" s="190"/>
    </row>
    <row r="71" spans="1:17" x14ac:dyDescent="0.3">
      <c r="A71" s="185"/>
      <c r="B71" s="187">
        <v>43891</v>
      </c>
      <c r="C71" s="188">
        <v>100.87016447888401</v>
      </c>
      <c r="D71" s="188">
        <v>101.303636099164</v>
      </c>
      <c r="E71" s="188">
        <v>102.477293579746</v>
      </c>
      <c r="F71" s="188">
        <v>103.42327876047101</v>
      </c>
      <c r="G71" s="188">
        <v>102.751548550357</v>
      </c>
      <c r="H71" s="188">
        <v>103.639095540269</v>
      </c>
      <c r="I71" s="188">
        <v>103.34736297598501</v>
      </c>
      <c r="J71" s="188">
        <v>108.060934174057</v>
      </c>
      <c r="K71" s="188">
        <v>108.811848242838</v>
      </c>
      <c r="L71" s="188">
        <v>104.58956588251699</v>
      </c>
      <c r="M71" s="188">
        <v>106.249435768742</v>
      </c>
      <c r="N71" s="189">
        <v>106.99731861347701</v>
      </c>
      <c r="O71" s="191"/>
      <c r="P71" s="159"/>
      <c r="Q71" s="190"/>
    </row>
    <row r="72" spans="1:17" x14ac:dyDescent="0.3">
      <c r="A72" s="185"/>
      <c r="B72" s="187">
        <v>43922</v>
      </c>
      <c r="C72" s="188">
        <v>102.53353138457101</v>
      </c>
      <c r="D72" s="188">
        <v>101.304666275686</v>
      </c>
      <c r="E72" s="188">
        <v>105.673386882152</v>
      </c>
      <c r="F72" s="188">
        <v>106.304430038611</v>
      </c>
      <c r="G72" s="188">
        <v>103.88763949617601</v>
      </c>
      <c r="H72" s="188">
        <v>111.858724767596</v>
      </c>
      <c r="I72" s="188">
        <v>107.04118407947099</v>
      </c>
      <c r="J72" s="188">
        <v>115.76450325610401</v>
      </c>
      <c r="K72" s="188">
        <v>117.07418785949</v>
      </c>
      <c r="L72" s="188">
        <v>108.74466827777</v>
      </c>
      <c r="M72" s="188">
        <v>110.884087347579</v>
      </c>
      <c r="N72" s="189">
        <v>111.73788415842699</v>
      </c>
      <c r="O72" s="191"/>
      <c r="P72" s="159"/>
      <c r="Q72" s="190"/>
    </row>
    <row r="73" spans="1:17" x14ac:dyDescent="0.3">
      <c r="A73" s="185"/>
      <c r="B73" s="187">
        <v>43952</v>
      </c>
      <c r="C73" s="188">
        <v>101.93741953825</v>
      </c>
      <c r="D73" s="188">
        <v>101.38172897454</v>
      </c>
      <c r="E73" s="188">
        <v>103.41369494320099</v>
      </c>
      <c r="F73" s="188">
        <v>106.227010148452</v>
      </c>
      <c r="G73" s="188">
        <v>103.753301741599</v>
      </c>
      <c r="H73" s="188">
        <v>112.72897182613799</v>
      </c>
      <c r="I73" s="188">
        <v>107.033660687283</v>
      </c>
      <c r="J73" s="188">
        <v>114.31822982465501</v>
      </c>
      <c r="K73" s="188">
        <v>114.02295639493801</v>
      </c>
      <c r="L73" s="188">
        <v>109.10638981897</v>
      </c>
      <c r="M73" s="188">
        <v>110.288025231985</v>
      </c>
      <c r="N73" s="189">
        <v>111.36367780962399</v>
      </c>
      <c r="O73" s="191"/>
      <c r="P73" s="159"/>
      <c r="Q73" s="190"/>
    </row>
    <row r="74" spans="1:17" x14ac:dyDescent="0.3">
      <c r="A74" s="185"/>
      <c r="B74" s="187">
        <v>43983</v>
      </c>
      <c r="C74" s="188">
        <v>101.58446526756801</v>
      </c>
      <c r="D74" s="188">
        <v>101.448399843175</v>
      </c>
      <c r="E74" s="188">
        <v>101.14244133108301</v>
      </c>
      <c r="F74" s="188">
        <v>104.69209302687599</v>
      </c>
      <c r="G74" s="188">
        <v>103.274968078405</v>
      </c>
      <c r="H74" s="188">
        <v>110.579938301781</v>
      </c>
      <c r="I74" s="188">
        <v>105.468648669475</v>
      </c>
      <c r="J74" s="188">
        <v>111.616182136943</v>
      </c>
      <c r="K74" s="188">
        <v>109.809686276088</v>
      </c>
      <c r="L74" s="188">
        <v>107.05674711754401</v>
      </c>
      <c r="M74" s="188">
        <v>107.62800027576201</v>
      </c>
      <c r="N74" s="189">
        <v>108.74559839772699</v>
      </c>
      <c r="O74" s="191"/>
      <c r="P74" s="159"/>
      <c r="Q74" s="190"/>
    </row>
    <row r="75" spans="1:17" x14ac:dyDescent="0.3">
      <c r="A75" s="185"/>
      <c r="B75" s="187">
        <v>44013</v>
      </c>
      <c r="C75" s="188">
        <v>101.871948354693</v>
      </c>
      <c r="D75" s="188">
        <v>101.514773670568</v>
      </c>
      <c r="E75" s="188">
        <v>101.928447507181</v>
      </c>
      <c r="F75" s="188">
        <v>105.770105453611</v>
      </c>
      <c r="G75" s="188">
        <v>103.527273206516</v>
      </c>
      <c r="H75" s="188">
        <v>117.20227280405</v>
      </c>
      <c r="I75" s="188">
        <v>105.98364238855601</v>
      </c>
      <c r="J75" s="188">
        <v>112.91758352042299</v>
      </c>
      <c r="K75" s="188">
        <v>111.664589075141</v>
      </c>
      <c r="L75" s="188">
        <v>107.508626889993</v>
      </c>
      <c r="M75" s="188">
        <v>109.250528804059</v>
      </c>
      <c r="N75" s="189">
        <v>109.622005373691</v>
      </c>
      <c r="O75" s="191"/>
      <c r="P75" s="159"/>
      <c r="Q75" s="190"/>
    </row>
    <row r="76" spans="1:17" x14ac:dyDescent="0.3">
      <c r="A76" s="185"/>
      <c r="B76" s="187">
        <v>44044</v>
      </c>
      <c r="C76" s="188">
        <v>101.977533333436</v>
      </c>
      <c r="D76" s="188">
        <v>101.104692602165</v>
      </c>
      <c r="E76" s="188">
        <v>103.36348357206801</v>
      </c>
      <c r="F76" s="188">
        <v>105.680662050553</v>
      </c>
      <c r="G76" s="188">
        <v>103.89484955451</v>
      </c>
      <c r="H76" s="188">
        <v>124.34475374340001</v>
      </c>
      <c r="I76" s="188">
        <v>105.98215735858101</v>
      </c>
      <c r="J76" s="188">
        <v>112.17039009271301</v>
      </c>
      <c r="K76" s="188">
        <v>110.829268822936</v>
      </c>
      <c r="L76" s="188">
        <v>107.166394217438</v>
      </c>
      <c r="M76" s="188">
        <v>108.874140806474</v>
      </c>
      <c r="N76" s="189">
        <v>109.534182898748</v>
      </c>
      <c r="O76" s="191"/>
      <c r="P76" s="159"/>
      <c r="Q76" s="190"/>
    </row>
    <row r="77" spans="1:17" x14ac:dyDescent="0.3">
      <c r="A77" s="185"/>
      <c r="B77" s="187">
        <v>44075</v>
      </c>
      <c r="C77" s="188">
        <v>102.48391486395199</v>
      </c>
      <c r="D77" s="188">
        <v>101.959223202807</v>
      </c>
      <c r="E77" s="188">
        <v>103.69432182443499</v>
      </c>
      <c r="F77" s="188">
        <v>105.054361321811</v>
      </c>
      <c r="G77" s="188">
        <v>103.95293537132601</v>
      </c>
      <c r="H77" s="188">
        <v>120.751388641036</v>
      </c>
      <c r="I77" s="188">
        <v>105.249928907715</v>
      </c>
      <c r="J77" s="188">
        <v>108.417666579879</v>
      </c>
      <c r="K77" s="188">
        <v>108.832661809671</v>
      </c>
      <c r="L77" s="188">
        <v>106.602049937864</v>
      </c>
      <c r="M77" s="188">
        <v>108.007303874993</v>
      </c>
      <c r="N77" s="189">
        <v>108.939715101497</v>
      </c>
      <c r="O77" s="191"/>
      <c r="P77" s="159"/>
      <c r="Q77" s="190"/>
    </row>
    <row r="78" spans="1:17" x14ac:dyDescent="0.3">
      <c r="A78" s="185"/>
      <c r="B78" s="187">
        <v>44105</v>
      </c>
      <c r="C78" s="188">
        <v>103.20319175212801</v>
      </c>
      <c r="D78" s="188">
        <v>101.586891918623</v>
      </c>
      <c r="E78" s="188">
        <v>103.826389758818</v>
      </c>
      <c r="F78" s="188">
        <v>105.171212965002</v>
      </c>
      <c r="G78" s="188">
        <v>104.069435249641</v>
      </c>
      <c r="H78" s="188">
        <v>118.850867902213</v>
      </c>
      <c r="I78" s="188">
        <v>105.45971303054399</v>
      </c>
      <c r="J78" s="188">
        <v>107.91917160255301</v>
      </c>
      <c r="K78" s="188">
        <v>108.46450640134201</v>
      </c>
      <c r="L78" s="188">
        <v>106.48561476953201</v>
      </c>
      <c r="M78" s="188">
        <v>107.580535740328</v>
      </c>
      <c r="N78" s="189">
        <v>109.102570823926</v>
      </c>
      <c r="O78" s="191"/>
      <c r="P78" s="159"/>
      <c r="Q78" s="190"/>
    </row>
    <row r="79" spans="1:17" x14ac:dyDescent="0.3">
      <c r="A79" s="185"/>
      <c r="B79" s="187">
        <v>44136</v>
      </c>
      <c r="C79" s="188">
        <v>103.72995455025099</v>
      </c>
      <c r="D79" s="188">
        <v>101.99421049278401</v>
      </c>
      <c r="E79" s="188">
        <v>104.28471407317799</v>
      </c>
      <c r="F79" s="188">
        <v>104.6120778138</v>
      </c>
      <c r="G79" s="188">
        <v>103.911742351803</v>
      </c>
      <c r="H79" s="188">
        <v>117.019438802023</v>
      </c>
      <c r="I79" s="188">
        <v>105.399207461597</v>
      </c>
      <c r="J79" s="188">
        <v>105.171318834413</v>
      </c>
      <c r="K79" s="188">
        <v>105.75272241047701</v>
      </c>
      <c r="L79" s="188">
        <v>105.51395000500401</v>
      </c>
      <c r="M79" s="188">
        <v>106.342398527569</v>
      </c>
      <c r="N79" s="189">
        <v>107.679573216622</v>
      </c>
      <c r="O79" s="191"/>
      <c r="P79" s="159"/>
      <c r="Q79" s="190"/>
    </row>
    <row r="80" spans="1:17" x14ac:dyDescent="0.3">
      <c r="A80" s="185"/>
      <c r="B80" s="187">
        <v>44166</v>
      </c>
      <c r="C80" s="188">
        <v>104.062986490824</v>
      </c>
      <c r="D80" s="188">
        <v>101.468314075065</v>
      </c>
      <c r="E80" s="188">
        <v>104.055492927952</v>
      </c>
      <c r="F80" s="188">
        <v>104.179986746865</v>
      </c>
      <c r="G80" s="188">
        <v>104.12298228870399</v>
      </c>
      <c r="H80" s="188">
        <v>116.877060023157</v>
      </c>
      <c r="I80" s="188">
        <v>105.29399893394</v>
      </c>
      <c r="J80" s="188">
        <v>103.574144475298</v>
      </c>
      <c r="K80" s="188">
        <v>103.744240788594</v>
      </c>
      <c r="L80" s="188">
        <v>104.75573691807401</v>
      </c>
      <c r="M80" s="188">
        <v>105.473066798167</v>
      </c>
      <c r="N80" s="189">
        <v>106.768036976217</v>
      </c>
      <c r="O80" s="191"/>
      <c r="P80" s="159"/>
      <c r="Q80" s="190"/>
    </row>
    <row r="81" spans="1:17" x14ac:dyDescent="0.3">
      <c r="A81" s="185"/>
      <c r="B81" s="187">
        <v>44197</v>
      </c>
      <c r="C81" s="188">
        <v>107.318724915551</v>
      </c>
      <c r="D81" s="188">
        <v>101.047924546812</v>
      </c>
      <c r="E81" s="188">
        <v>105.380795601572</v>
      </c>
      <c r="F81" s="188">
        <v>104.345525038769</v>
      </c>
      <c r="G81" s="188">
        <v>105.018874531157</v>
      </c>
      <c r="H81" s="188">
        <v>118.852998333537</v>
      </c>
      <c r="I81" s="188">
        <v>107.506970020457</v>
      </c>
      <c r="J81" s="188">
        <v>102.930532273903</v>
      </c>
      <c r="K81" s="188">
        <v>104.04627586957101</v>
      </c>
      <c r="L81" s="188">
        <v>105.113636918639</v>
      </c>
      <c r="M81" s="188">
        <v>105.75629228763999</v>
      </c>
      <c r="N81" s="189">
        <v>107.20930247813401</v>
      </c>
      <c r="O81" s="191"/>
      <c r="P81" s="159"/>
      <c r="Q81" s="190"/>
    </row>
    <row r="82" spans="1:17" x14ac:dyDescent="0.3">
      <c r="A82" s="185"/>
      <c r="B82" s="187">
        <v>44228</v>
      </c>
      <c r="C82" s="188">
        <v>109.42907889963</v>
      </c>
      <c r="D82" s="188">
        <v>102.027597692445</v>
      </c>
      <c r="E82" s="188">
        <v>107.348869859508</v>
      </c>
      <c r="F82" s="188">
        <v>105.48029029834601</v>
      </c>
      <c r="G82" s="188">
        <v>105.897780830747</v>
      </c>
      <c r="H82" s="188">
        <v>124.122104902098</v>
      </c>
      <c r="I82" s="188">
        <v>110.265497146841</v>
      </c>
      <c r="J82" s="188">
        <v>103.591159090587</v>
      </c>
      <c r="K82" s="188">
        <v>105.27388420016401</v>
      </c>
      <c r="L82" s="188">
        <v>105.94296633482701</v>
      </c>
      <c r="M82" s="188">
        <v>106.543377359206</v>
      </c>
      <c r="N82" s="189">
        <v>108.232543905429</v>
      </c>
      <c r="O82" s="191"/>
      <c r="P82" s="159"/>
      <c r="Q82" s="190"/>
    </row>
    <row r="83" spans="1:17" x14ac:dyDescent="0.3">
      <c r="A83" s="185"/>
      <c r="B83" s="187">
        <v>44256</v>
      </c>
      <c r="C83" s="188">
        <v>110.946698995544</v>
      </c>
      <c r="D83" s="188">
        <v>103.601646012481</v>
      </c>
      <c r="E83" s="188">
        <v>110.058957566689</v>
      </c>
      <c r="F83" s="188">
        <v>106.884667689962</v>
      </c>
      <c r="G83" s="188">
        <v>106.539689403403</v>
      </c>
      <c r="H83" s="188">
        <v>125.140871988962</v>
      </c>
      <c r="I83" s="188">
        <v>112.165578051848</v>
      </c>
      <c r="J83" s="188">
        <v>105.965036637051</v>
      </c>
      <c r="K83" s="188">
        <v>107.254249136911</v>
      </c>
      <c r="L83" s="188">
        <v>107.24476017298601</v>
      </c>
      <c r="M83" s="188">
        <v>108.002655057993</v>
      </c>
      <c r="N83" s="189">
        <v>109.725799000563</v>
      </c>
      <c r="O83" s="191"/>
      <c r="P83" s="159"/>
      <c r="Q83" s="190"/>
    </row>
    <row r="84" spans="1:17" x14ac:dyDescent="0.3">
      <c r="A84" s="185"/>
      <c r="B84" s="187">
        <v>44287</v>
      </c>
      <c r="C84" s="188">
        <v>112.488047562392</v>
      </c>
      <c r="D84" s="188">
        <v>103.750527754226</v>
      </c>
      <c r="E84" s="188">
        <v>112.297126873574</v>
      </c>
      <c r="F84" s="188">
        <v>106.695566800523</v>
      </c>
      <c r="G84" s="188">
        <v>106.72601065606599</v>
      </c>
      <c r="H84" s="188">
        <v>129.35741663952399</v>
      </c>
      <c r="I84" s="188">
        <v>113.289209596261</v>
      </c>
      <c r="J84" s="188">
        <v>104.330509917567</v>
      </c>
      <c r="K84" s="188">
        <v>105.33349446049699</v>
      </c>
      <c r="L84" s="188">
        <v>106.620403965261</v>
      </c>
      <c r="M84" s="188">
        <v>107.16980524048699</v>
      </c>
      <c r="N84" s="189">
        <v>108.87562439149499</v>
      </c>
      <c r="O84" s="191"/>
      <c r="P84" s="159"/>
      <c r="Q84" s="190"/>
    </row>
    <row r="85" spans="1:17" x14ac:dyDescent="0.3">
      <c r="A85" s="185"/>
      <c r="B85" s="187">
        <v>44317</v>
      </c>
      <c r="C85" s="188">
        <v>113.91767885652401</v>
      </c>
      <c r="D85" s="188">
        <v>105.22637476025901</v>
      </c>
      <c r="E85" s="188">
        <v>113.080232444769</v>
      </c>
      <c r="F85" s="188">
        <v>107.503459206887</v>
      </c>
      <c r="G85" s="188">
        <v>107.131441921584</v>
      </c>
      <c r="H85" s="188">
        <v>134.30290287998599</v>
      </c>
      <c r="I85" s="188">
        <v>114.865875414014</v>
      </c>
      <c r="J85" s="188">
        <v>103.993425272899</v>
      </c>
      <c r="K85" s="188">
        <v>104.878496703061</v>
      </c>
      <c r="L85" s="188">
        <v>108.066185546981</v>
      </c>
      <c r="M85" s="188">
        <v>107.150761052048</v>
      </c>
      <c r="N85" s="189">
        <v>108.904349737212</v>
      </c>
      <c r="O85" s="191"/>
      <c r="P85" s="159"/>
      <c r="Q85" s="190"/>
    </row>
    <row r="86" spans="1:17" x14ac:dyDescent="0.3">
      <c r="A86" s="185"/>
      <c r="B86" s="187">
        <v>44348</v>
      </c>
      <c r="C86" s="188">
        <v>115.594821702235</v>
      </c>
      <c r="D86" s="188">
        <v>105.415653149365</v>
      </c>
      <c r="E86" s="188">
        <v>112.215834647516</v>
      </c>
      <c r="F86" s="188">
        <v>108.847963351348</v>
      </c>
      <c r="G86" s="188">
        <v>107.46438799229701</v>
      </c>
      <c r="H86" s="188">
        <v>137.291091656644</v>
      </c>
      <c r="I86" s="188">
        <v>116.623986737869</v>
      </c>
      <c r="J86" s="188">
        <v>104.850225554893</v>
      </c>
      <c r="K86" s="188">
        <v>105.330532852446</v>
      </c>
      <c r="L86" s="188">
        <v>108.877539192683</v>
      </c>
      <c r="M86" s="188">
        <v>107.47006253331701</v>
      </c>
      <c r="N86" s="189">
        <v>110.42381247856601</v>
      </c>
      <c r="O86" s="191"/>
      <c r="P86" s="159"/>
      <c r="Q86" s="190"/>
    </row>
    <row r="87" spans="1:17" x14ac:dyDescent="0.3">
      <c r="A87" s="185"/>
      <c r="B87" s="187">
        <v>44378</v>
      </c>
      <c r="C87" s="188">
        <v>117.147718645073</v>
      </c>
      <c r="D87" s="188">
        <v>107.223754731764</v>
      </c>
      <c r="E87" s="188">
        <v>113.762168357749</v>
      </c>
      <c r="F87" s="188">
        <v>109.346740415382</v>
      </c>
      <c r="G87" s="188">
        <v>108.03431049630299</v>
      </c>
      <c r="H87" s="188">
        <v>136.81573004589799</v>
      </c>
      <c r="I87" s="188">
        <v>117.955949532823</v>
      </c>
      <c r="J87" s="188">
        <v>105.023054563598</v>
      </c>
      <c r="K87" s="188">
        <v>105.10594303142599</v>
      </c>
      <c r="L87" s="188">
        <v>109.347480029363</v>
      </c>
      <c r="M87" s="188">
        <v>107.663453584946</v>
      </c>
      <c r="N87" s="189">
        <v>110.69465612867501</v>
      </c>
      <c r="O87" s="191"/>
      <c r="P87" s="159"/>
      <c r="Q87" s="190"/>
    </row>
    <row r="88" spans="1:17" x14ac:dyDescent="0.3">
      <c r="A88" s="185"/>
      <c r="B88" s="187">
        <v>44409</v>
      </c>
      <c r="C88" s="188">
        <v>118.109458989825</v>
      </c>
      <c r="D88" s="188">
        <v>108.184991192095</v>
      </c>
      <c r="E88" s="188">
        <v>114.385528946192</v>
      </c>
      <c r="F88" s="188">
        <v>110.28739407125499</v>
      </c>
      <c r="G88" s="188">
        <v>108.240668842411</v>
      </c>
      <c r="H88" s="188">
        <v>139.712057241796</v>
      </c>
      <c r="I88" s="188">
        <v>119.80166788317599</v>
      </c>
      <c r="J88" s="188">
        <v>105.69768640527499</v>
      </c>
      <c r="K88" s="188">
        <v>105.525477628445</v>
      </c>
      <c r="L88" s="188">
        <v>109.930890985264</v>
      </c>
      <c r="M88" s="188">
        <v>108.03075370947801</v>
      </c>
      <c r="N88" s="189">
        <v>110.952874371064</v>
      </c>
      <c r="O88" s="191"/>
      <c r="P88" s="159"/>
      <c r="Q88" s="190"/>
    </row>
    <row r="89" spans="1:17" x14ac:dyDescent="0.3">
      <c r="A89" s="185"/>
      <c r="B89" s="187">
        <v>44440</v>
      </c>
      <c r="C89" s="188">
        <v>118.524944460879</v>
      </c>
      <c r="D89" s="188">
        <v>110.13776802778099</v>
      </c>
      <c r="E89" s="188">
        <v>115.35819976829001</v>
      </c>
      <c r="F89" s="188">
        <v>110.398867576293</v>
      </c>
      <c r="G89" s="188">
        <v>108.655491511192</v>
      </c>
      <c r="H89" s="188">
        <v>139.98893801692699</v>
      </c>
      <c r="I89" s="188">
        <v>120.395754579872</v>
      </c>
      <c r="J89" s="188">
        <v>105.952521171096</v>
      </c>
      <c r="K89" s="188">
        <v>106.041480630603</v>
      </c>
      <c r="L89" s="188">
        <v>110.301450311663</v>
      </c>
      <c r="M89" s="188">
        <v>108.139591266751</v>
      </c>
      <c r="N89" s="189">
        <v>111.18055589425801</v>
      </c>
      <c r="O89" s="191"/>
      <c r="P89" s="159"/>
      <c r="Q89" s="190"/>
    </row>
    <row r="90" spans="1:17" x14ac:dyDescent="0.3">
      <c r="A90" s="185"/>
      <c r="B90" s="187">
        <v>44470</v>
      </c>
      <c r="C90" s="188">
        <v>118.93277026534599</v>
      </c>
      <c r="D90" s="188">
        <v>110.93481290430699</v>
      </c>
      <c r="E90" s="188">
        <v>117.945978276136</v>
      </c>
      <c r="F90" s="188">
        <v>111.738422479208</v>
      </c>
      <c r="G90" s="188">
        <v>108.772763134577</v>
      </c>
      <c r="H90" s="188">
        <v>150.04548863454201</v>
      </c>
      <c r="I90" s="188">
        <v>122.319015628581</v>
      </c>
      <c r="J90" s="188">
        <v>107.719223024835</v>
      </c>
      <c r="K90" s="188">
        <v>107.660067551886</v>
      </c>
      <c r="L90" s="188">
        <v>110.985202119894</v>
      </c>
      <c r="M90" s="188">
        <v>109.128284595004</v>
      </c>
      <c r="N90" s="189">
        <v>112.63677121814</v>
      </c>
      <c r="O90" s="191"/>
      <c r="P90" s="159"/>
      <c r="Q90" s="190"/>
    </row>
    <row r="91" spans="1:17" x14ac:dyDescent="0.3">
      <c r="A91" s="185"/>
      <c r="B91" s="187">
        <v>44501</v>
      </c>
      <c r="C91" s="188">
        <v>119.41255669300701</v>
      </c>
      <c r="D91" s="188">
        <v>115.855838716476</v>
      </c>
      <c r="E91" s="188">
        <v>119.89538953339699</v>
      </c>
      <c r="F91" s="188">
        <v>112.978292302623</v>
      </c>
      <c r="G91" s="188">
        <v>109.00155681318201</v>
      </c>
      <c r="H91" s="188">
        <v>152.64488691182501</v>
      </c>
      <c r="I91" s="188">
        <v>123.952668595082</v>
      </c>
      <c r="J91" s="188">
        <v>108.864631313362</v>
      </c>
      <c r="K91" s="188">
        <v>108.290989839405</v>
      </c>
      <c r="L91" s="188">
        <v>112.308404523775</v>
      </c>
      <c r="M91" s="188">
        <v>109.760819074021</v>
      </c>
      <c r="N91" s="189">
        <v>113.54136024183499</v>
      </c>
      <c r="O91" s="191"/>
      <c r="P91" s="159"/>
      <c r="Q91" s="190"/>
    </row>
    <row r="92" spans="1:17" x14ac:dyDescent="0.3">
      <c r="A92" s="185"/>
      <c r="B92" s="187">
        <v>44531</v>
      </c>
      <c r="C92" s="188">
        <v>120.00260016470899</v>
      </c>
      <c r="D92" s="188">
        <v>117.891268917581</v>
      </c>
      <c r="E92" s="188">
        <v>121.73814183227699</v>
      </c>
      <c r="F92" s="188">
        <v>113.802009668727</v>
      </c>
      <c r="G92" s="188">
        <v>109.33999248182801</v>
      </c>
      <c r="H92" s="188">
        <v>151.97177378521801</v>
      </c>
      <c r="I92" s="188">
        <v>124.868896761066</v>
      </c>
      <c r="J92" s="188">
        <v>111.27661077504899</v>
      </c>
      <c r="K92" s="188">
        <v>109.650155199434</v>
      </c>
      <c r="L92" s="188">
        <v>113.57229287865999</v>
      </c>
      <c r="M92" s="188">
        <v>110.79629941673601</v>
      </c>
      <c r="N92" s="189">
        <v>114.390484584163</v>
      </c>
      <c r="O92" s="191"/>
      <c r="P92" s="159"/>
      <c r="Q92" s="190"/>
    </row>
    <row r="93" spans="1:17" x14ac:dyDescent="0.3">
      <c r="A93" s="185"/>
      <c r="B93" s="187">
        <v>44562</v>
      </c>
      <c r="C93" s="188">
        <v>123.51081831661899</v>
      </c>
      <c r="D93" s="188">
        <v>120.55136630404</v>
      </c>
      <c r="E93" s="188">
        <v>121.583176106005</v>
      </c>
      <c r="F93" s="188">
        <v>114.148036984033</v>
      </c>
      <c r="G93" s="188">
        <v>111.82598057646</v>
      </c>
      <c r="H93" s="188">
        <v>148.35313623156</v>
      </c>
      <c r="I93" s="188">
        <v>125.65652900039601</v>
      </c>
      <c r="J93" s="188">
        <v>110.811202972956</v>
      </c>
      <c r="K93" s="188">
        <v>107.84399460979699</v>
      </c>
      <c r="L93" s="188">
        <v>113.067279333936</v>
      </c>
      <c r="M93" s="188">
        <v>110.60816025854</v>
      </c>
      <c r="N93" s="189">
        <v>113.83056296715399</v>
      </c>
      <c r="O93" s="191"/>
      <c r="P93" s="159"/>
      <c r="Q93" s="190"/>
    </row>
    <row r="94" spans="1:17" x14ac:dyDescent="0.3">
      <c r="A94" s="185"/>
      <c r="B94" s="187">
        <v>44593</v>
      </c>
      <c r="C94" s="188">
        <v>124.712003243906</v>
      </c>
      <c r="D94" s="188">
        <v>123.198184213263</v>
      </c>
      <c r="E94" s="188">
        <v>121.72730349534901</v>
      </c>
      <c r="F94" s="188">
        <v>114.895693797259</v>
      </c>
      <c r="G94" s="188">
        <v>113.81617305399401</v>
      </c>
      <c r="H94" s="188">
        <v>149.52669432606899</v>
      </c>
      <c r="I94" s="188">
        <v>127.008131246115</v>
      </c>
      <c r="J94" s="188">
        <v>111.833151849465</v>
      </c>
      <c r="K94" s="188">
        <v>108.137640976984</v>
      </c>
      <c r="L94" s="188">
        <v>113.129928493289</v>
      </c>
      <c r="M94" s="188">
        <v>111.312142772434</v>
      </c>
      <c r="N94" s="189">
        <v>114.71687617481</v>
      </c>
      <c r="O94" s="191"/>
      <c r="P94" s="159"/>
      <c r="Q94" s="190"/>
    </row>
    <row r="95" spans="1:17" x14ac:dyDescent="0.3">
      <c r="A95" s="185"/>
      <c r="B95" s="187">
        <v>44621</v>
      </c>
      <c r="C95" s="188">
        <v>126.594031945399</v>
      </c>
      <c r="D95" s="188">
        <v>124.126472805837</v>
      </c>
      <c r="E95" s="188">
        <v>121.749725456901</v>
      </c>
      <c r="F95" s="188">
        <v>115.774014482583</v>
      </c>
      <c r="G95" s="188">
        <v>114.978615946752</v>
      </c>
      <c r="H95" s="188">
        <v>152.60458156933299</v>
      </c>
      <c r="I95" s="188">
        <v>128.46754354386499</v>
      </c>
      <c r="J95" s="188">
        <v>113.784801828478</v>
      </c>
      <c r="K95" s="188">
        <v>109.11493055989899</v>
      </c>
      <c r="L95" s="188">
        <v>114.172293680317</v>
      </c>
      <c r="M95" s="188">
        <v>112.02544776684201</v>
      </c>
      <c r="N95" s="189">
        <v>116.18707294393199</v>
      </c>
      <c r="O95" s="191"/>
      <c r="P95" s="159"/>
      <c r="Q95" s="190"/>
    </row>
    <row r="96" spans="1:17" x14ac:dyDescent="0.3">
      <c r="A96" s="185"/>
      <c r="B96" s="187">
        <v>44652</v>
      </c>
      <c r="C96" s="188">
        <v>130.870698159276</v>
      </c>
      <c r="D96" s="188">
        <v>125.492699989334</v>
      </c>
      <c r="E96" s="188">
        <v>123.004548597633</v>
      </c>
      <c r="F96" s="188">
        <v>115.561871164734</v>
      </c>
      <c r="G96" s="188">
        <v>115.916071850797</v>
      </c>
      <c r="H96" s="188">
        <v>149.120886194962</v>
      </c>
      <c r="I96" s="188">
        <v>128.469768950412</v>
      </c>
      <c r="J96" s="188">
        <v>112.02888157423</v>
      </c>
      <c r="K96" s="188">
        <v>107.184082547092</v>
      </c>
      <c r="L96" s="188">
        <v>113.754046456998</v>
      </c>
      <c r="M96" s="188">
        <v>111.03058595969399</v>
      </c>
      <c r="N96" s="189">
        <v>115.861390550306</v>
      </c>
      <c r="O96" s="191"/>
      <c r="P96" s="159"/>
      <c r="Q96" s="190"/>
    </row>
    <row r="97" spans="1:17" x14ac:dyDescent="0.3">
      <c r="A97" s="185"/>
      <c r="B97" s="187">
        <v>44682</v>
      </c>
      <c r="C97" s="188">
        <v>132.943982672809</v>
      </c>
      <c r="D97" s="188">
        <v>127.40626997041799</v>
      </c>
      <c r="E97" s="188">
        <v>125.599880037924</v>
      </c>
      <c r="F97" s="188">
        <v>116.160820410025</v>
      </c>
      <c r="G97" s="188">
        <v>116.91656869221799</v>
      </c>
      <c r="H97" s="188">
        <v>144.71090878900401</v>
      </c>
      <c r="I97" s="188">
        <v>129.07610184309999</v>
      </c>
      <c r="J97" s="188">
        <v>112.920122326737</v>
      </c>
      <c r="K97" s="188">
        <v>109.176868935465</v>
      </c>
      <c r="L97" s="188">
        <v>114.618392729482</v>
      </c>
      <c r="M97" s="188">
        <v>111.35922032744701</v>
      </c>
      <c r="N97" s="189">
        <v>116.555418863344</v>
      </c>
      <c r="O97" s="191"/>
      <c r="P97" s="159"/>
      <c r="Q97" s="190"/>
    </row>
    <row r="98" spans="1:17" x14ac:dyDescent="0.3">
      <c r="A98" s="185"/>
      <c r="B98" s="187">
        <v>44713</v>
      </c>
      <c r="C98" s="188">
        <v>133.34265104493801</v>
      </c>
      <c r="D98" s="188">
        <v>128.307146026428</v>
      </c>
      <c r="E98" s="188">
        <v>128.630137714781</v>
      </c>
      <c r="F98" s="188">
        <v>117.488373686478</v>
      </c>
      <c r="G98" s="188">
        <v>117.95901246396301</v>
      </c>
      <c r="H98" s="188">
        <v>144.194459670675</v>
      </c>
      <c r="I98" s="188">
        <v>129.525631940387</v>
      </c>
      <c r="J98" s="188">
        <v>112.726545704118</v>
      </c>
      <c r="K98" s="188">
        <v>108.953066338442</v>
      </c>
      <c r="L98" s="188">
        <v>115.616447299572</v>
      </c>
      <c r="M98" s="188">
        <v>111.81477837385199</v>
      </c>
      <c r="N98" s="189">
        <v>117.21570568023</v>
      </c>
      <c r="O98" s="191"/>
      <c r="P98" s="159"/>
      <c r="Q98" s="190"/>
    </row>
    <row r="99" spans="1:17" x14ac:dyDescent="0.3">
      <c r="A99" s="185"/>
      <c r="B99" s="187">
        <v>44743</v>
      </c>
      <c r="C99" s="188">
        <v>133.899782938333</v>
      </c>
      <c r="D99" s="188">
        <v>132.30526778683901</v>
      </c>
      <c r="E99" s="188">
        <v>128.03327495040801</v>
      </c>
      <c r="F99" s="188">
        <v>118.528846613719</v>
      </c>
      <c r="G99" s="188">
        <v>118.413276665864</v>
      </c>
      <c r="H99" s="188">
        <v>142.08361668418101</v>
      </c>
      <c r="I99" s="188">
        <v>130.22787554780899</v>
      </c>
      <c r="J99" s="188">
        <v>113.75389605729301</v>
      </c>
      <c r="K99" s="188">
        <v>110.377506737179</v>
      </c>
      <c r="L99" s="188">
        <v>117.42767476424</v>
      </c>
      <c r="M99" s="188">
        <v>112.882181251107</v>
      </c>
      <c r="N99" s="189">
        <v>118.630976624959</v>
      </c>
      <c r="O99" s="191"/>
      <c r="P99" s="159"/>
      <c r="Q99" s="190"/>
    </row>
    <row r="100" spans="1:17" x14ac:dyDescent="0.3">
      <c r="A100" s="185"/>
      <c r="B100" s="187">
        <v>44774</v>
      </c>
      <c r="C100" s="188">
        <v>134.16627868748699</v>
      </c>
      <c r="D100" s="188">
        <v>133.45839272665401</v>
      </c>
      <c r="E100" s="188">
        <v>129.56386873637101</v>
      </c>
      <c r="F100" s="188">
        <v>118.52506243665</v>
      </c>
      <c r="G100" s="188">
        <v>119.319215813057</v>
      </c>
      <c r="H100" s="188">
        <v>141.909533999166</v>
      </c>
      <c r="I100" s="188">
        <v>129.84663435791299</v>
      </c>
      <c r="J100" s="188">
        <v>113.28591310640201</v>
      </c>
      <c r="K100" s="188">
        <v>109.527152436446</v>
      </c>
      <c r="L100" s="188">
        <v>117.23726351890799</v>
      </c>
      <c r="M100" s="188">
        <v>112.494859856042</v>
      </c>
      <c r="N100" s="189">
        <v>118.191515101801</v>
      </c>
      <c r="O100" s="191"/>
      <c r="P100" s="159"/>
      <c r="Q100" s="190"/>
    </row>
    <row r="101" spans="1:17" x14ac:dyDescent="0.3">
      <c r="A101" s="185"/>
      <c r="B101" s="187">
        <v>44805</v>
      </c>
      <c r="C101" s="188">
        <v>133.052760173656</v>
      </c>
      <c r="D101" s="188">
        <v>133.85953661388299</v>
      </c>
      <c r="E101" s="188">
        <v>130.274334247262</v>
      </c>
      <c r="F101" s="188">
        <v>118.621153793669</v>
      </c>
      <c r="G101" s="188">
        <v>119.61988658380901</v>
      </c>
      <c r="H101" s="188">
        <v>136.197343155619</v>
      </c>
      <c r="I101" s="188">
        <v>130.322185248588</v>
      </c>
      <c r="J101" s="188">
        <v>113.901354017616</v>
      </c>
      <c r="K101" s="188">
        <v>109.04865672425299</v>
      </c>
      <c r="L101" s="188">
        <v>117.184286703498</v>
      </c>
      <c r="M101" s="188">
        <v>112.35598915257501</v>
      </c>
      <c r="N101" s="189">
        <v>118.14328515856801</v>
      </c>
      <c r="O101" s="192"/>
      <c r="P101" s="159"/>
      <c r="Q101" s="190"/>
    </row>
    <row r="102" spans="1:17" x14ac:dyDescent="0.3">
      <c r="A102" s="185"/>
      <c r="B102" s="187">
        <v>44835</v>
      </c>
      <c r="C102" s="188">
        <v>132.18058131178699</v>
      </c>
      <c r="D102" s="188">
        <v>134.27576708181499</v>
      </c>
      <c r="E102" s="188">
        <v>128.12846138284601</v>
      </c>
      <c r="F102" s="188">
        <v>119.157406910695</v>
      </c>
      <c r="G102" s="188">
        <v>120.317883999629</v>
      </c>
      <c r="H102" s="188">
        <v>132.453711295414</v>
      </c>
      <c r="I102" s="188">
        <v>129.66196285841701</v>
      </c>
      <c r="J102" s="188">
        <v>114.028601221467</v>
      </c>
      <c r="K102" s="188">
        <v>109.26665413395099</v>
      </c>
      <c r="L102" s="188">
        <v>117.09708916267201</v>
      </c>
      <c r="M102" s="188">
        <v>112.629247329254</v>
      </c>
      <c r="N102" s="189">
        <v>118.287196418799</v>
      </c>
      <c r="O102" s="192"/>
      <c r="P102" s="159"/>
      <c r="Q102" s="190"/>
    </row>
    <row r="103" spans="1:17" x14ac:dyDescent="0.3">
      <c r="A103" s="185"/>
      <c r="B103" s="187">
        <v>44866</v>
      </c>
      <c r="C103" s="188">
        <v>130.73767304609899</v>
      </c>
      <c r="D103" s="188">
        <v>135.76337071528499</v>
      </c>
      <c r="E103" s="188">
        <v>125.37793911238801</v>
      </c>
      <c r="F103" s="188">
        <v>118.857048686344</v>
      </c>
      <c r="G103" s="188">
        <v>120.54362744083301</v>
      </c>
      <c r="H103" s="188">
        <v>132.22323614311901</v>
      </c>
      <c r="I103" s="188">
        <v>127.958533130177</v>
      </c>
      <c r="J103" s="188">
        <v>111.582464574018</v>
      </c>
      <c r="K103" s="188">
        <v>107.52589145447401</v>
      </c>
      <c r="L103" s="188">
        <v>117.111773556941</v>
      </c>
      <c r="M103" s="188">
        <v>111.677155972059</v>
      </c>
      <c r="N103" s="189">
        <v>117.474313218167</v>
      </c>
      <c r="O103" s="192"/>
      <c r="P103" s="159"/>
      <c r="Q103" s="190"/>
    </row>
    <row r="104" spans="1:17" x14ac:dyDescent="0.3">
      <c r="A104" s="185"/>
      <c r="B104" s="187">
        <v>44896</v>
      </c>
      <c r="C104" s="188">
        <v>130.273749384339</v>
      </c>
      <c r="D104" s="188">
        <v>133.10589249347899</v>
      </c>
      <c r="E104" s="188">
        <v>126.015440321922</v>
      </c>
      <c r="F104" s="188">
        <v>118.99685005818699</v>
      </c>
      <c r="G104" s="188">
        <v>120.82780471638701</v>
      </c>
      <c r="H104" s="188">
        <v>134.39569825028701</v>
      </c>
      <c r="I104" s="188">
        <v>127.1697558672</v>
      </c>
      <c r="J104" s="188">
        <v>112.92322894128399</v>
      </c>
      <c r="K104" s="188">
        <v>107.431031392045</v>
      </c>
      <c r="L104" s="188">
        <v>117.239221085898</v>
      </c>
      <c r="M104" s="188">
        <v>112.0447046714</v>
      </c>
      <c r="N104" s="189">
        <v>117.786540931573</v>
      </c>
      <c r="O104" s="192"/>
      <c r="P104" s="159"/>
      <c r="Q104" s="190"/>
    </row>
    <row r="105" spans="1:17" x14ac:dyDescent="0.3">
      <c r="A105" s="185"/>
      <c r="B105" s="187">
        <v>44927</v>
      </c>
      <c r="C105" s="188">
        <v>133.64830995867899</v>
      </c>
      <c r="D105" s="188">
        <v>133.23675484492</v>
      </c>
      <c r="E105" s="188">
        <v>124.951587792727</v>
      </c>
      <c r="F105" s="188">
        <v>118.461532347887</v>
      </c>
      <c r="G105" s="188">
        <v>122.68609245255401</v>
      </c>
      <c r="H105" s="188">
        <v>134.848127024315</v>
      </c>
      <c r="I105" s="188">
        <v>127.010083792627</v>
      </c>
      <c r="J105" s="188">
        <v>111.659229113544</v>
      </c>
      <c r="K105" s="188">
        <v>105.322948955765</v>
      </c>
      <c r="L105" s="188">
        <v>117.037159470715</v>
      </c>
      <c r="M105" s="188">
        <v>112.14215819596301</v>
      </c>
      <c r="N105" s="189">
        <v>117.469846576976</v>
      </c>
      <c r="O105" s="192"/>
      <c r="P105" s="159"/>
      <c r="Q105" s="190"/>
    </row>
    <row r="106" spans="1:17" x14ac:dyDescent="0.3">
      <c r="A106" s="185"/>
      <c r="B106" s="187">
        <v>44958</v>
      </c>
      <c r="C106" s="188">
        <v>134.97201694332301</v>
      </c>
      <c r="D106" s="188">
        <v>130.69918794606301</v>
      </c>
      <c r="E106" s="188">
        <v>124.073817102364</v>
      </c>
      <c r="F106" s="188">
        <v>118.18056253278399</v>
      </c>
      <c r="G106" s="188">
        <v>123.52769082837401</v>
      </c>
      <c r="H106" s="188">
        <v>131.644140807073</v>
      </c>
      <c r="I106" s="188">
        <v>126.336329901236</v>
      </c>
      <c r="J106" s="188">
        <v>110.707514026251</v>
      </c>
      <c r="K106" s="188">
        <v>104.211304094493</v>
      </c>
      <c r="L106" s="188">
        <v>116.983038749253</v>
      </c>
      <c r="M106" s="188">
        <v>111.431158900353</v>
      </c>
      <c r="N106" s="189">
        <v>117.01473300178</v>
      </c>
      <c r="O106" s="192"/>
      <c r="P106" s="159"/>
      <c r="Q106" s="190"/>
    </row>
    <row r="107" spans="1:17" x14ac:dyDescent="0.3">
      <c r="A107" s="185"/>
      <c r="B107" s="187">
        <v>44986</v>
      </c>
      <c r="C107" s="188">
        <v>136.254068045298</v>
      </c>
      <c r="D107" s="188">
        <v>129.42878794304801</v>
      </c>
      <c r="E107" s="188">
        <v>123.65604616805901</v>
      </c>
      <c r="F107" s="188">
        <v>118.311643834252</v>
      </c>
      <c r="G107" s="188">
        <v>124.36577995228799</v>
      </c>
      <c r="H107" s="188">
        <v>131.543051232869</v>
      </c>
      <c r="I107" s="188">
        <v>127.133484214398</v>
      </c>
      <c r="J107" s="188">
        <v>110.493662825402</v>
      </c>
      <c r="K107" s="188">
        <v>103.62178184379199</v>
      </c>
      <c r="L107" s="188">
        <v>117.22085043158199</v>
      </c>
      <c r="M107" s="188">
        <v>111.544402348069</v>
      </c>
      <c r="N107" s="189">
        <v>118.17931160397001</v>
      </c>
      <c r="O107" s="192"/>
      <c r="P107" s="159"/>
      <c r="Q107" s="190"/>
    </row>
    <row r="108" spans="1:17" x14ac:dyDescent="0.3">
      <c r="A108" s="185"/>
      <c r="B108" s="187">
        <v>45017</v>
      </c>
      <c r="C108" s="188">
        <v>136.46794616664101</v>
      </c>
      <c r="D108" s="188">
        <v>129.73792510012601</v>
      </c>
      <c r="E108" s="188">
        <v>124.560735958545</v>
      </c>
      <c r="F108" s="188">
        <v>117.84526432103399</v>
      </c>
      <c r="G108" s="188">
        <v>124.546509917794</v>
      </c>
      <c r="H108" s="188">
        <v>134.42453606759</v>
      </c>
      <c r="I108" s="188">
        <v>127.53931125265299</v>
      </c>
      <c r="J108" s="188">
        <v>109.738362767594</v>
      </c>
      <c r="K108" s="188">
        <v>102.50814393518699</v>
      </c>
      <c r="L108" s="188">
        <v>116.940756599651</v>
      </c>
      <c r="M108" s="188">
        <v>110.81868708719099</v>
      </c>
      <c r="N108" s="189">
        <v>117.559740758784</v>
      </c>
      <c r="O108" s="192"/>
      <c r="P108" s="159"/>
      <c r="Q108" s="190"/>
    </row>
    <row r="109" spans="1:17" x14ac:dyDescent="0.3">
      <c r="A109" s="185"/>
      <c r="B109" s="187">
        <v>45047</v>
      </c>
      <c r="C109" s="188">
        <v>136.78183387881199</v>
      </c>
      <c r="D109" s="188">
        <v>128.38705590552101</v>
      </c>
      <c r="E109" s="188">
        <v>123.722856418468</v>
      </c>
      <c r="F109" s="188">
        <v>117.71457504404999</v>
      </c>
      <c r="G109" s="188">
        <v>124.564764141894</v>
      </c>
      <c r="H109" s="188">
        <v>133.075777101136</v>
      </c>
      <c r="I109" s="188">
        <v>127.76109183360199</v>
      </c>
      <c r="J109" s="188">
        <v>109.054098232808</v>
      </c>
      <c r="K109" s="188">
        <v>101.68694468110201</v>
      </c>
      <c r="L109" s="188">
        <v>116.764309211495</v>
      </c>
      <c r="M109" s="188">
        <v>110.301907067155</v>
      </c>
      <c r="N109" s="189">
        <v>117.33868893379601</v>
      </c>
      <c r="O109" s="192"/>
      <c r="P109" s="159"/>
      <c r="Q109" s="190"/>
    </row>
    <row r="110" spans="1:17" x14ac:dyDescent="0.3">
      <c r="A110" s="185"/>
      <c r="B110" s="187">
        <v>45078</v>
      </c>
      <c r="C110" s="188">
        <v>136.25030243847999</v>
      </c>
      <c r="D110" s="188">
        <v>128.68771476322601</v>
      </c>
      <c r="E110" s="188">
        <v>122.244821725573</v>
      </c>
      <c r="F110" s="188">
        <v>117.103711069973</v>
      </c>
      <c r="G110" s="188">
        <v>124.448447153719</v>
      </c>
      <c r="H110" s="188">
        <v>130.17513749310501</v>
      </c>
      <c r="I110" s="188">
        <v>126.94004600974699</v>
      </c>
      <c r="J110" s="188">
        <v>107.91265766493601</v>
      </c>
      <c r="K110" s="188">
        <v>102.070051443843</v>
      </c>
      <c r="L110" s="188">
        <v>116.289019289932</v>
      </c>
      <c r="M110" s="188">
        <v>109.451602431149</v>
      </c>
      <c r="N110" s="189">
        <v>116.77947457427101</v>
      </c>
      <c r="O110" s="192"/>
      <c r="P110" s="159"/>
      <c r="Q110" s="190"/>
    </row>
    <row r="111" spans="1:17" x14ac:dyDescent="0.3">
      <c r="A111" s="185"/>
      <c r="B111" s="187">
        <v>45108</v>
      </c>
      <c r="C111" s="188">
        <v>135.52102348475901</v>
      </c>
      <c r="D111" s="188">
        <v>129.17386611085399</v>
      </c>
      <c r="E111" s="188">
        <v>121.591904851062</v>
      </c>
      <c r="F111" s="188">
        <v>116.74601313657899</v>
      </c>
      <c r="G111" s="188">
        <v>124.70386121401</v>
      </c>
      <c r="H111" s="188">
        <v>129.36813609776499</v>
      </c>
      <c r="I111" s="188">
        <v>126.58451602901999</v>
      </c>
      <c r="J111" s="188">
        <v>106.759723116641</v>
      </c>
      <c r="K111" s="188">
        <v>103.061587417989</v>
      </c>
      <c r="L111" s="188">
        <v>115.848592808524</v>
      </c>
      <c r="M111" s="188">
        <v>108.91435556361</v>
      </c>
      <c r="N111" s="189">
        <v>116.01630978903999</v>
      </c>
      <c r="O111" s="192"/>
      <c r="P111" s="159"/>
      <c r="Q111" s="190"/>
    </row>
    <row r="112" spans="1:17" x14ac:dyDescent="0.3">
      <c r="A112" s="185"/>
      <c r="B112" s="187">
        <v>45139</v>
      </c>
      <c r="C112" s="188">
        <v>135.13061730621001</v>
      </c>
      <c r="D112" s="188">
        <v>129.404625835334</v>
      </c>
      <c r="E112" s="188">
        <v>120.509723981685</v>
      </c>
      <c r="F112" s="188">
        <v>116.159534879335</v>
      </c>
      <c r="G112" s="188">
        <v>125.642925863578</v>
      </c>
      <c r="H112" s="188">
        <v>127.48353268564399</v>
      </c>
      <c r="I112" s="188">
        <v>125.854862517342</v>
      </c>
      <c r="J112" s="188">
        <v>106.613958099073</v>
      </c>
      <c r="K112" s="188">
        <v>103.390590044161</v>
      </c>
      <c r="L112" s="188">
        <v>116.210443012412</v>
      </c>
      <c r="M112" s="188">
        <v>108.895138828353</v>
      </c>
      <c r="N112" s="189">
        <v>116.068696934112</v>
      </c>
      <c r="O112" s="192"/>
      <c r="P112" s="159"/>
      <c r="Q112" s="190"/>
    </row>
    <row r="113" spans="1:17" x14ac:dyDescent="0.3">
      <c r="A113" s="185"/>
      <c r="B113" s="187">
        <v>45170</v>
      </c>
      <c r="C113" s="188">
        <v>134.90793635939301</v>
      </c>
      <c r="D113" s="188">
        <v>128.275161561662</v>
      </c>
      <c r="E113" s="188">
        <v>120.066614554955</v>
      </c>
      <c r="F113" s="188">
        <v>116.66854273893701</v>
      </c>
      <c r="G113" s="188">
        <v>126.193293126882</v>
      </c>
      <c r="H113" s="188">
        <v>126.41343877754301</v>
      </c>
      <c r="I113" s="188">
        <v>125.203551521397</v>
      </c>
      <c r="J113" s="188">
        <v>107.265677178944</v>
      </c>
      <c r="K113" s="188">
        <v>103.661127796613</v>
      </c>
      <c r="L113" s="188">
        <v>116.048418615519</v>
      </c>
      <c r="M113" s="188">
        <v>109.392697011962</v>
      </c>
      <c r="N113" s="189">
        <v>116.60715740719399</v>
      </c>
      <c r="O113" s="192"/>
      <c r="P113" s="159"/>
      <c r="Q113" s="190"/>
    </row>
    <row r="114" spans="1:17" x14ac:dyDescent="0.3">
      <c r="A114" s="185"/>
      <c r="B114" s="187">
        <v>45200</v>
      </c>
      <c r="C114" s="188">
        <v>134.766730423735</v>
      </c>
      <c r="D114" s="188">
        <v>128.39503191320901</v>
      </c>
      <c r="E114" s="188">
        <v>121.623972369133</v>
      </c>
      <c r="F114" s="188">
        <v>117.760705746513</v>
      </c>
      <c r="G114" s="188">
        <v>126.233471912601</v>
      </c>
      <c r="H114" s="188">
        <v>126.834164813475</v>
      </c>
      <c r="I114" s="188">
        <v>125.57801512332</v>
      </c>
      <c r="J114" s="188">
        <v>110.35071371701299</v>
      </c>
      <c r="K114" s="188">
        <v>106.958228143033</v>
      </c>
      <c r="L114" s="188">
        <v>116.992268118678</v>
      </c>
      <c r="M114" s="188">
        <v>111.37161558163299</v>
      </c>
      <c r="N114" s="189">
        <v>118.59283090671499</v>
      </c>
      <c r="O114" s="193"/>
      <c r="P114" s="159"/>
      <c r="Q114" s="190"/>
    </row>
    <row r="115" spans="1:17" x14ac:dyDescent="0.3">
      <c r="A115" s="185"/>
      <c r="B115" s="187">
        <v>45231</v>
      </c>
      <c r="C115" s="188">
        <v>134.90997794376599</v>
      </c>
      <c r="D115" s="188">
        <v>127.602544039016</v>
      </c>
      <c r="E115" s="188">
        <v>121.972216096407</v>
      </c>
      <c r="F115" s="188">
        <v>117.318138910538</v>
      </c>
      <c r="G115" s="188">
        <v>126.033456499632</v>
      </c>
      <c r="H115" s="188">
        <v>126.61428896583401</v>
      </c>
      <c r="I115" s="188">
        <v>125.16037787437701</v>
      </c>
      <c r="J115" s="188">
        <v>108.996086896731</v>
      </c>
      <c r="K115" s="188">
        <v>105.12835973974801</v>
      </c>
      <c r="L115" s="188">
        <v>116.35127905710399</v>
      </c>
      <c r="M115" s="188">
        <v>110.538124646246</v>
      </c>
      <c r="N115" s="189">
        <v>117.83035593915901</v>
      </c>
      <c r="O115" s="193"/>
      <c r="P115" s="159"/>
      <c r="Q115" s="190"/>
    </row>
    <row r="116" spans="1:17" x14ac:dyDescent="0.3">
      <c r="A116" s="185"/>
      <c r="B116" s="187">
        <v>45261</v>
      </c>
      <c r="C116" s="188">
        <v>135.19423543151501</v>
      </c>
      <c r="D116" s="188">
        <v>127.59506820328799</v>
      </c>
      <c r="E116" s="188">
        <v>121.210376164045</v>
      </c>
      <c r="F116" s="188">
        <v>117.068636426715</v>
      </c>
      <c r="G116" s="188">
        <v>126.02075689028</v>
      </c>
      <c r="H116" s="188">
        <v>126.99903691551</v>
      </c>
      <c r="I116" s="188">
        <v>125.22804095815999</v>
      </c>
      <c r="J116" s="188">
        <v>108.0141618179</v>
      </c>
      <c r="K116" s="188">
        <v>103.96557773125301</v>
      </c>
      <c r="L116" s="188">
        <v>116.036665474213</v>
      </c>
      <c r="M116" s="188">
        <v>110.352767497618</v>
      </c>
      <c r="N116" s="189">
        <v>117.26611051628799</v>
      </c>
      <c r="O116" s="193"/>
      <c r="P116" s="159"/>
      <c r="Q116" s="190"/>
    </row>
    <row r="117" spans="1:17" x14ac:dyDescent="0.3">
      <c r="A117" s="185"/>
      <c r="B117" s="187">
        <v>45292</v>
      </c>
      <c r="C117" s="188">
        <v>137.27782076650601</v>
      </c>
      <c r="D117" s="188">
        <v>127.974009796468</v>
      </c>
      <c r="E117" s="188">
        <v>121.107188055864</v>
      </c>
      <c r="F117" s="188">
        <v>116.80108569848601</v>
      </c>
      <c r="G117" s="188">
        <v>127.78977880735199</v>
      </c>
      <c r="H117" s="188">
        <v>126.937537926243</v>
      </c>
      <c r="I117" s="188">
        <v>125.91334549548699</v>
      </c>
      <c r="J117" s="188">
        <v>107.88497896282</v>
      </c>
      <c r="K117" s="188">
        <v>102.976375403213</v>
      </c>
      <c r="L117" s="188">
        <v>115.690538152755</v>
      </c>
      <c r="M117" s="188">
        <v>110.30029197156099</v>
      </c>
      <c r="N117" s="189">
        <v>116.914069766423</v>
      </c>
      <c r="O117" s="193"/>
      <c r="P117" s="159"/>
      <c r="Q117" s="190"/>
    </row>
    <row r="118" spans="1:17" x14ac:dyDescent="0.3">
      <c r="A118" s="185"/>
      <c r="B118" s="187">
        <v>45323</v>
      </c>
      <c r="C118" s="188">
        <v>138.13672433240799</v>
      </c>
      <c r="D118" s="188">
        <v>127.90941058015299</v>
      </c>
      <c r="E118" s="188">
        <v>122.051916454609</v>
      </c>
      <c r="F118" s="188">
        <v>117.025105634258</v>
      </c>
      <c r="G118" s="188">
        <v>128.81104990358401</v>
      </c>
      <c r="H118" s="188">
        <v>126.9955995369</v>
      </c>
      <c r="I118" s="188">
        <v>125.68516543547599</v>
      </c>
      <c r="J118" s="188">
        <v>108.16952237729799</v>
      </c>
      <c r="K118" s="188">
        <v>103.653519094087</v>
      </c>
      <c r="L118" s="188">
        <v>116.695335760313</v>
      </c>
      <c r="M118" s="188">
        <v>110.782894908214</v>
      </c>
      <c r="N118" s="189">
        <v>117.612657446779</v>
      </c>
      <c r="O118" s="193"/>
      <c r="P118" s="159"/>
      <c r="Q118" s="190"/>
    </row>
    <row r="119" spans="1:17" x14ac:dyDescent="0.3">
      <c r="A119" s="185"/>
      <c r="B119" s="187">
        <v>45352</v>
      </c>
      <c r="C119" s="188">
        <v>138.269796148143</v>
      </c>
      <c r="D119" s="188">
        <v>127.90681206227799</v>
      </c>
      <c r="E119" s="188">
        <v>121.60242542374</v>
      </c>
      <c r="F119" s="188">
        <v>117.19264383273099</v>
      </c>
      <c r="G119" s="188">
        <v>129.46275555193699</v>
      </c>
      <c r="H119" s="188">
        <v>129.47777226712299</v>
      </c>
      <c r="I119" s="188">
        <v>125.418257028824</v>
      </c>
      <c r="J119" s="188">
        <v>107.74504320920801</v>
      </c>
      <c r="K119" s="188">
        <v>102.416536316763</v>
      </c>
      <c r="L119" s="188">
        <v>116.280150269533</v>
      </c>
      <c r="M119" s="188">
        <v>110.436880887885</v>
      </c>
      <c r="N119" s="189">
        <v>117.987398832916</v>
      </c>
      <c r="O119" s="193"/>
      <c r="P119" s="159"/>
      <c r="Q119" s="190"/>
    </row>
    <row r="120" spans="1:17" x14ac:dyDescent="0.3">
      <c r="A120" s="185"/>
      <c r="B120" s="187">
        <v>45383</v>
      </c>
      <c r="C120" s="188">
        <v>138.11945997641999</v>
      </c>
      <c r="D120" s="188">
        <v>126.670243573077</v>
      </c>
      <c r="E120" s="188">
        <v>121.823913154132</v>
      </c>
      <c r="F120" s="188">
        <v>117.224871944497</v>
      </c>
      <c r="G120" s="188">
        <v>129.634321922943</v>
      </c>
      <c r="H120" s="188">
        <v>132.50592216506601</v>
      </c>
      <c r="I120" s="188">
        <v>125.266653696384</v>
      </c>
      <c r="J120" s="188">
        <v>107.662069178393</v>
      </c>
      <c r="K120" s="188">
        <v>102.301570017126</v>
      </c>
      <c r="L120" s="188">
        <v>116.63004061671199</v>
      </c>
      <c r="M120" s="188">
        <v>110.681281234986</v>
      </c>
      <c r="N120" s="189">
        <v>119.058982232207</v>
      </c>
      <c r="O120" s="193"/>
      <c r="P120" s="159"/>
      <c r="Q120" s="190"/>
    </row>
    <row r="121" spans="1:17" x14ac:dyDescent="0.3">
      <c r="A121" s="185"/>
      <c r="B121" s="187">
        <v>45413</v>
      </c>
      <c r="C121" s="188">
        <v>138.378054937576</v>
      </c>
      <c r="D121" s="188">
        <v>127.000168281635</v>
      </c>
      <c r="E121" s="188">
        <v>121.918926872101</v>
      </c>
      <c r="F121" s="188">
        <v>117.510860899722</v>
      </c>
      <c r="G121" s="188">
        <v>130.15576274434599</v>
      </c>
      <c r="H121" s="188">
        <v>134.71307958409901</v>
      </c>
      <c r="I121" s="188">
        <v>125.99227017568499</v>
      </c>
      <c r="J121" s="188">
        <v>108.33044161847999</v>
      </c>
      <c r="K121" s="188">
        <v>103.975279269379</v>
      </c>
      <c r="L121" s="188">
        <v>116.840676352692</v>
      </c>
      <c r="M121" s="188">
        <v>111.120299457437</v>
      </c>
      <c r="N121" s="189">
        <v>119.255303105827</v>
      </c>
      <c r="O121" s="193"/>
      <c r="P121" s="159"/>
      <c r="Q121" s="190"/>
    </row>
    <row r="122" spans="1:17" x14ac:dyDescent="0.3">
      <c r="A122" s="185"/>
      <c r="B122" s="187">
        <v>45444</v>
      </c>
      <c r="C122" s="188">
        <v>139.04080545211099</v>
      </c>
      <c r="D122" s="188">
        <v>127.142408499347</v>
      </c>
      <c r="E122" s="188">
        <v>124.010123489362</v>
      </c>
      <c r="F122" s="188">
        <v>119.319410052248</v>
      </c>
      <c r="G122" s="188">
        <v>130.88535897515499</v>
      </c>
      <c r="H122" s="188">
        <v>138.16262581761501</v>
      </c>
      <c r="I122" s="188">
        <v>127.841337038576</v>
      </c>
      <c r="J122" s="188">
        <v>112.52660592497899</v>
      </c>
      <c r="K122" s="188">
        <v>108.48653666061701</v>
      </c>
      <c r="L122" s="188">
        <v>119.161214804626</v>
      </c>
      <c r="M122" s="188">
        <v>114.396679708823</v>
      </c>
      <c r="N122" s="189">
        <v>122.110774294593</v>
      </c>
      <c r="O122" s="194"/>
      <c r="P122" s="159"/>
      <c r="Q122" s="190"/>
    </row>
    <row r="123" spans="1:17" x14ac:dyDescent="0.3">
      <c r="A123" s="185"/>
      <c r="B123" s="187">
        <v>45474</v>
      </c>
      <c r="C123" s="188">
        <v>139.19458826225599</v>
      </c>
      <c r="D123" s="188">
        <v>127.282168586078</v>
      </c>
      <c r="E123" s="188">
        <v>124.475148471745</v>
      </c>
      <c r="F123" s="188">
        <v>119.417562297478</v>
      </c>
      <c r="G123" s="188">
        <v>131.19121654342399</v>
      </c>
      <c r="H123" s="188">
        <v>138.82094891083</v>
      </c>
      <c r="I123" s="188">
        <v>127.756089244598</v>
      </c>
      <c r="J123" s="188">
        <v>113.102891413348</v>
      </c>
      <c r="K123" s="188">
        <v>108.674881476037</v>
      </c>
      <c r="L123" s="188">
        <v>119.29092060814099</v>
      </c>
      <c r="M123" s="188">
        <v>114.552901711921</v>
      </c>
      <c r="N123" s="189">
        <v>122.93925926941</v>
      </c>
      <c r="O123" s="194"/>
      <c r="P123" s="159"/>
      <c r="Q123" s="190"/>
    </row>
    <row r="124" spans="1:17" x14ac:dyDescent="0.3">
      <c r="A124" s="185"/>
      <c r="B124" s="187">
        <v>45505</v>
      </c>
      <c r="C124" s="188">
        <v>139.548687313671</v>
      </c>
      <c r="D124" s="188">
        <v>127.70939183473</v>
      </c>
      <c r="E124" s="188">
        <v>124.86257528572401</v>
      </c>
      <c r="F124" s="188">
        <v>120.53262050938601</v>
      </c>
      <c r="G124" s="188">
        <v>131.927437675958</v>
      </c>
      <c r="H124" s="188">
        <v>141.74432946211101</v>
      </c>
      <c r="I124" s="188">
        <v>129.05389019259999</v>
      </c>
      <c r="J124" s="188">
        <v>116.626086356513</v>
      </c>
      <c r="K124" s="188">
        <v>112.01786556133899</v>
      </c>
      <c r="L124" s="188">
        <v>120.80770960276401</v>
      </c>
      <c r="M124" s="188">
        <v>116.576979347959</v>
      </c>
      <c r="N124" s="189">
        <v>124.668464335889</v>
      </c>
      <c r="O124" s="194"/>
      <c r="P124" s="159"/>
      <c r="Q124" s="190"/>
    </row>
    <row r="125" spans="1:17" x14ac:dyDescent="0.3">
      <c r="A125" s="185"/>
      <c r="B125" s="187">
        <v>45536</v>
      </c>
      <c r="C125" s="188">
        <v>140.39405635420499</v>
      </c>
      <c r="D125" s="188">
        <v>131.378123035724</v>
      </c>
      <c r="E125" s="188">
        <v>126.0301786814</v>
      </c>
      <c r="F125" s="188">
        <v>121.589619709792</v>
      </c>
      <c r="G125" s="188">
        <v>132.061733853367</v>
      </c>
      <c r="H125" s="188">
        <v>147.147965406743</v>
      </c>
      <c r="I125" s="188">
        <v>130.189677038459</v>
      </c>
      <c r="J125" s="188">
        <v>118.69354180230999</v>
      </c>
      <c r="K125" s="188">
        <v>115.403480569358</v>
      </c>
      <c r="L125" s="188">
        <v>122.0052389733</v>
      </c>
      <c r="M125" s="188">
        <v>117.929724954026</v>
      </c>
      <c r="N125" s="189">
        <v>125.64614364508699</v>
      </c>
      <c r="O125" s="194"/>
      <c r="P125" s="159"/>
      <c r="Q125" s="190"/>
    </row>
    <row r="126" spans="1:17" x14ac:dyDescent="0.3">
      <c r="A126" s="185"/>
      <c r="B126" s="187">
        <v>45566</v>
      </c>
      <c r="C126" s="188">
        <v>139.823035216373</v>
      </c>
      <c r="D126" s="188">
        <v>131.64010821008301</v>
      </c>
      <c r="E126" s="188">
        <v>126.999941971358</v>
      </c>
      <c r="F126" s="188">
        <v>121.917278689488</v>
      </c>
      <c r="G126" s="188">
        <v>132.52366853394599</v>
      </c>
      <c r="H126" s="188">
        <v>151.090240143171</v>
      </c>
      <c r="I126" s="188">
        <v>130.317266956521</v>
      </c>
      <c r="J126" s="188">
        <v>118.839859137953</v>
      </c>
      <c r="K126" s="188">
        <v>116.81825298293001</v>
      </c>
      <c r="L126" s="188">
        <v>122.482371721014</v>
      </c>
      <c r="M126" s="188">
        <v>118.06393258330699</v>
      </c>
      <c r="N126" s="189">
        <v>125.925859566296</v>
      </c>
      <c r="O126" s="194"/>
      <c r="P126" s="159"/>
      <c r="Q126" s="190"/>
    </row>
    <row r="127" spans="1:17" x14ac:dyDescent="0.3">
      <c r="A127" s="185"/>
      <c r="B127" s="187">
        <v>45597</v>
      </c>
      <c r="C127" s="188">
        <v>139.86880901208599</v>
      </c>
      <c r="D127" s="188">
        <v>131.69249522335301</v>
      </c>
      <c r="E127" s="188">
        <v>127.36434129289199</v>
      </c>
      <c r="F127" s="188">
        <v>122.776407511336</v>
      </c>
      <c r="G127" s="188">
        <v>133.07890805017701</v>
      </c>
      <c r="H127" s="188">
        <v>151.445158931111</v>
      </c>
      <c r="I127" s="188">
        <v>131.20350977541699</v>
      </c>
      <c r="J127" s="188">
        <v>120.995230041733</v>
      </c>
      <c r="K127" s="188">
        <v>121.43664233579599</v>
      </c>
      <c r="L127" s="188">
        <v>123.880922704261</v>
      </c>
      <c r="M127" s="188">
        <v>119.607022499598</v>
      </c>
      <c r="N127" s="189">
        <v>126.77190538601801</v>
      </c>
      <c r="O127" s="194"/>
      <c r="P127" s="159"/>
      <c r="Q127" s="190"/>
    </row>
    <row r="128" spans="1:17" x14ac:dyDescent="0.3">
      <c r="A128" s="185"/>
      <c r="B128" s="187">
        <v>45627</v>
      </c>
      <c r="C128" s="188">
        <v>139.87817337900901</v>
      </c>
      <c r="D128" s="188">
        <v>131.890519533419</v>
      </c>
      <c r="E128" s="188">
        <v>128.58945679853201</v>
      </c>
      <c r="F128" s="188">
        <v>122.819595859697</v>
      </c>
      <c r="G128" s="188">
        <v>133.288672412154</v>
      </c>
      <c r="H128" s="188">
        <v>150.20949020441299</v>
      </c>
      <c r="I128" s="188">
        <v>131.315824530898</v>
      </c>
      <c r="J128" s="188">
        <v>120.62343979243801</v>
      </c>
      <c r="K128" s="188">
        <v>121.199516325641</v>
      </c>
      <c r="L128" s="188">
        <v>124.13381855471</v>
      </c>
      <c r="M128" s="188">
        <v>119.506281091883</v>
      </c>
      <c r="N128" s="189">
        <v>126.581048739351</v>
      </c>
      <c r="O128" s="194"/>
      <c r="P128" s="159"/>
      <c r="Q128" s="190"/>
    </row>
    <row r="129" spans="1:17" x14ac:dyDescent="0.3">
      <c r="A129" s="185"/>
      <c r="B129" s="187">
        <v>45658</v>
      </c>
      <c r="C129" s="188">
        <v>141.648958397851</v>
      </c>
      <c r="D129" s="188">
        <v>132.128467549861</v>
      </c>
      <c r="E129" s="188">
        <v>130.24551506762299</v>
      </c>
      <c r="F129" s="188">
        <v>123.716666290078</v>
      </c>
      <c r="G129" s="188">
        <v>134.32234702068499</v>
      </c>
      <c r="H129" s="188">
        <v>151.99114051248199</v>
      </c>
      <c r="I129" s="188">
        <v>131.671770938105</v>
      </c>
      <c r="J129" s="188">
        <v>121.751876964095</v>
      </c>
      <c r="K129" s="188">
        <v>122.350531143957</v>
      </c>
      <c r="L129" s="188">
        <v>124.932032849001</v>
      </c>
      <c r="M129" s="188">
        <v>120.272958199293</v>
      </c>
      <c r="N129" s="189">
        <v>126.919479234573</v>
      </c>
      <c r="O129" s="194"/>
      <c r="P129" s="159"/>
      <c r="Q129" s="190"/>
    </row>
    <row r="130" spans="1:17" x14ac:dyDescent="0.3">
      <c r="A130" s="185"/>
      <c r="B130" s="187">
        <v>45689</v>
      </c>
      <c r="C130" s="188">
        <v>142.75015722245499</v>
      </c>
      <c r="D130" s="188">
        <v>132.03580095500499</v>
      </c>
      <c r="E130" s="188">
        <v>130.27245188784599</v>
      </c>
      <c r="F130" s="188">
        <v>124.00693013180999</v>
      </c>
      <c r="G130" s="188">
        <v>135.567435088232</v>
      </c>
      <c r="H130" s="188">
        <v>156.05876664213699</v>
      </c>
      <c r="I130" s="188">
        <v>132.469814097875</v>
      </c>
      <c r="J130" s="188">
        <v>123.569629155749</v>
      </c>
      <c r="K130" s="188">
        <v>122.232250057643</v>
      </c>
      <c r="L130" s="188">
        <v>125.13491274291199</v>
      </c>
      <c r="M130" s="188">
        <v>120.93306140183</v>
      </c>
      <c r="N130" s="189">
        <v>127.624775570987</v>
      </c>
      <c r="O130" s="194"/>
      <c r="P130" s="159"/>
      <c r="Q130" s="190"/>
    </row>
    <row r="131" spans="1:17" x14ac:dyDescent="0.3">
      <c r="A131" s="185"/>
      <c r="B131" s="187">
        <v>45717</v>
      </c>
      <c r="C131" s="188">
        <v>143.45070603903</v>
      </c>
      <c r="D131" s="188">
        <v>130.442026805317</v>
      </c>
      <c r="E131" s="188">
        <v>130.730051052931</v>
      </c>
      <c r="F131" s="188">
        <v>123.944482368208</v>
      </c>
      <c r="G131" s="188">
        <v>135.54803557475901</v>
      </c>
      <c r="H131" s="188">
        <v>157.923571867297</v>
      </c>
      <c r="I131" s="188">
        <v>132.567962649896</v>
      </c>
      <c r="J131" s="188">
        <v>123.42331301834299</v>
      </c>
      <c r="K131" s="188">
        <v>121.491779575405</v>
      </c>
      <c r="L131" s="188">
        <v>125.52237276682899</v>
      </c>
      <c r="M131" s="188">
        <v>120.754525928782</v>
      </c>
      <c r="N131" s="189">
        <v>127.33080677289701</v>
      </c>
      <c r="O131" s="194"/>
      <c r="P131" s="159"/>
      <c r="Q131" s="190"/>
    </row>
    <row r="132" spans="1:17" x14ac:dyDescent="0.3">
      <c r="A132" s="185"/>
      <c r="B132" s="187">
        <v>45748</v>
      </c>
      <c r="C132" s="188">
        <v>144.61964810357301</v>
      </c>
      <c r="D132" s="188">
        <v>130.555884386001</v>
      </c>
      <c r="E132" s="188">
        <v>130.94281605681601</v>
      </c>
      <c r="F132" s="188">
        <v>124.041316991439</v>
      </c>
      <c r="G132" s="188">
        <v>136.55965952271899</v>
      </c>
      <c r="H132" s="188">
        <v>158.74602381330999</v>
      </c>
      <c r="I132" s="188">
        <v>132.70463922066699</v>
      </c>
      <c r="J132" s="188">
        <v>123.885608725987</v>
      </c>
      <c r="K132" s="188">
        <v>121.531719657355</v>
      </c>
      <c r="L132" s="188">
        <v>126.317571790457</v>
      </c>
      <c r="M132" s="188">
        <v>120.59806911782501</v>
      </c>
      <c r="N132" s="189">
        <v>127.380047729702</v>
      </c>
      <c r="O132" s="194"/>
      <c r="P132" s="159"/>
      <c r="Q132" s="190"/>
    </row>
    <row r="133" spans="1:17" x14ac:dyDescent="0.3">
      <c r="A133" s="185"/>
      <c r="B133" s="187">
        <v>45778</v>
      </c>
      <c r="C133" s="188">
        <v>144.864124856442</v>
      </c>
      <c r="D133" s="188">
        <v>131.05201240881101</v>
      </c>
      <c r="E133" s="188">
        <v>128.235224294907</v>
      </c>
      <c r="F133" s="188">
        <v>123.33971361182201</v>
      </c>
      <c r="G133" s="188">
        <v>136.98382814272301</v>
      </c>
      <c r="H133" s="188">
        <v>157.32223392169701</v>
      </c>
      <c r="I133" s="188">
        <v>132.16089561718999</v>
      </c>
      <c r="J133" s="188">
        <v>121.78324071469901</v>
      </c>
      <c r="K133" s="188">
        <v>119.371170222611</v>
      </c>
      <c r="L133" s="188">
        <v>125.77563238554001</v>
      </c>
      <c r="M133" s="188">
        <v>119.565501414661</v>
      </c>
      <c r="N133" s="189">
        <v>126.342031601166</v>
      </c>
      <c r="O133" s="194"/>
      <c r="P133" s="159"/>
      <c r="Q133" s="190"/>
    </row>
    <row r="134" spans="1:17" x14ac:dyDescent="0.3">
      <c r="A134" s="185"/>
      <c r="B134" s="187">
        <v>45809</v>
      </c>
      <c r="C134" s="188">
        <v>144.71658716343401</v>
      </c>
      <c r="D134" s="188">
        <v>131.13797035981901</v>
      </c>
      <c r="E134" s="188">
        <v>128.193511858665</v>
      </c>
      <c r="F134" s="188">
        <v>122.875460400794</v>
      </c>
      <c r="G134" s="188">
        <v>137.05595830426401</v>
      </c>
      <c r="H134" s="188">
        <v>159.09749062918999</v>
      </c>
      <c r="I134" s="188">
        <v>131.62278684570401</v>
      </c>
      <c r="J134" s="188">
        <v>119.920994736661</v>
      </c>
      <c r="K134" s="188">
        <v>117.69064360823999</v>
      </c>
      <c r="L134" s="188">
        <v>125.43520816841701</v>
      </c>
      <c r="M134" s="188">
        <v>119.006711381782</v>
      </c>
      <c r="N134" s="189">
        <v>125.835013605833</v>
      </c>
      <c r="O134" s="194"/>
      <c r="P134" s="159"/>
      <c r="Q134" s="190"/>
    </row>
    <row r="135" spans="1:17" x14ac:dyDescent="0.3">
      <c r="A135" s="185"/>
      <c r="B135" s="187">
        <v>45839</v>
      </c>
      <c r="C135" s="188">
        <v>144.61945377194499</v>
      </c>
      <c r="D135" s="188">
        <v>130.28361649105</v>
      </c>
      <c r="E135" s="188">
        <v>127.16028236376</v>
      </c>
      <c r="F135" s="188">
        <v>122.439028251666</v>
      </c>
      <c r="G135" s="188">
        <v>137.158787638494</v>
      </c>
      <c r="H135" s="188">
        <v>158.67807131283601</v>
      </c>
      <c r="I135" s="188">
        <v>131.55768787727899</v>
      </c>
      <c r="J135" s="188">
        <v>119.2800705821</v>
      </c>
      <c r="K135" s="188">
        <v>116.058236600504</v>
      </c>
      <c r="L135" s="188">
        <v>125.024204404415</v>
      </c>
      <c r="M135" s="188">
        <v>118.28007254823601</v>
      </c>
      <c r="N135" s="189">
        <v>125.569616258542</v>
      </c>
      <c r="O135" s="194"/>
      <c r="P135" s="159"/>
      <c r="Q135" s="190"/>
    </row>
    <row r="136" spans="1:17" x14ac:dyDescent="0.3">
      <c r="A136" s="185"/>
      <c r="B136" s="187">
        <v>45870</v>
      </c>
      <c r="C136" s="188">
        <v>144.682170329928</v>
      </c>
      <c r="D136" s="188">
        <v>130.668990678971</v>
      </c>
      <c r="E136" s="188">
        <v>126.541565137475</v>
      </c>
      <c r="F136" s="188">
        <v>122.548985339203</v>
      </c>
      <c r="G136" s="188">
        <v>137.497884049177</v>
      </c>
      <c r="H136" s="188">
        <v>158.939805286303</v>
      </c>
      <c r="I136" s="188">
        <v>131.586967519034</v>
      </c>
      <c r="J136" s="188">
        <v>118.91416396131299</v>
      </c>
      <c r="K136" s="188">
        <v>116.27148393105</v>
      </c>
      <c r="L136" s="188">
        <v>126.33815578907701</v>
      </c>
      <c r="M136" s="188">
        <v>118.667806194714</v>
      </c>
      <c r="N136" s="189">
        <v>125.812318090068</v>
      </c>
      <c r="O136" s="194"/>
      <c r="P136" s="159"/>
      <c r="Q136" s="190"/>
    </row>
    <row r="137" spans="1:17" x14ac:dyDescent="0.3">
      <c r="A137" s="185"/>
      <c r="B137" s="187">
        <v>45901</v>
      </c>
      <c r="C137" s="188">
        <v>145.20139527856199</v>
      </c>
      <c r="D137" s="188">
        <v>131.44601117137699</v>
      </c>
      <c r="E137" s="188">
        <v>126.039492329518</v>
      </c>
      <c r="F137" s="188">
        <v>122.431848816591</v>
      </c>
      <c r="G137" s="188">
        <v>137.737704013784</v>
      </c>
      <c r="H137" s="188">
        <v>163.57491988877001</v>
      </c>
      <c r="I137" s="188">
        <v>131.15340321706901</v>
      </c>
      <c r="J137" s="188">
        <v>118.478572859031</v>
      </c>
      <c r="K137" s="188">
        <v>115.33315936035601</v>
      </c>
      <c r="L137" s="188">
        <v>126.400424167724</v>
      </c>
      <c r="M137" s="188">
        <v>118.06339372620801</v>
      </c>
      <c r="N137" s="189">
        <v>125.304944839328</v>
      </c>
      <c r="O137" s="194"/>
      <c r="P137" s="159"/>
      <c r="Q137" s="190"/>
    </row>
    <row r="138" spans="1:17" x14ac:dyDescent="0.3">
      <c r="A138" s="185"/>
      <c r="B138" s="187">
        <v>45931</v>
      </c>
      <c r="C138" s="188">
        <v>145.43489000379199</v>
      </c>
      <c r="D138" s="188">
        <v>131.68446924140801</v>
      </c>
      <c r="E138" s="188">
        <v>125.58596807516901</v>
      </c>
      <c r="F138" s="188">
        <v>122.40932755847901</v>
      </c>
      <c r="G138" s="188">
        <v>137.91856223814099</v>
      </c>
      <c r="H138" s="188">
        <v>171.51715804059799</v>
      </c>
      <c r="I138" s="188">
        <v>131.28495364047501</v>
      </c>
      <c r="J138" s="188">
        <v>118.50833925876</v>
      </c>
      <c r="K138" s="188">
        <v>115.009997576472</v>
      </c>
      <c r="L138" s="188">
        <v>126.120960386005</v>
      </c>
      <c r="M138" s="188">
        <v>117.79843089340901</v>
      </c>
      <c r="N138" s="189">
        <v>125.742880345171</v>
      </c>
      <c r="O138" s="194"/>
      <c r="P138" s="159"/>
      <c r="Q138" s="190"/>
    </row>
    <row r="139" spans="1:17" x14ac:dyDescent="0.3">
      <c r="A139" s="185"/>
      <c r="B139" s="187">
        <v>45962</v>
      </c>
      <c r="C139" s="188">
        <v>145.27493212387901</v>
      </c>
      <c r="D139" s="188">
        <v>132.34865432431801</v>
      </c>
      <c r="E139" s="188">
        <v>127.362213308159</v>
      </c>
      <c r="F139" s="188">
        <v>122.36168287506599</v>
      </c>
      <c r="G139" s="188">
        <v>138.17536014674201</v>
      </c>
      <c r="H139" s="188">
        <v>173.44646515181901</v>
      </c>
      <c r="I139" s="188">
        <v>131.57110798745899</v>
      </c>
      <c r="J139" s="188">
        <v>118.64190513876601</v>
      </c>
      <c r="K139" s="188">
        <v>114.972962553727</v>
      </c>
      <c r="L139" s="188">
        <v>125.705215875863</v>
      </c>
      <c r="M139" s="188">
        <v>117.94224405634</v>
      </c>
      <c r="N139" s="189">
        <v>125.89236082723799</v>
      </c>
      <c r="O139" s="194"/>
      <c r="P139" s="159"/>
      <c r="Q139" s="190"/>
    </row>
    <row r="140" spans="1:17" x14ac:dyDescent="0.3">
      <c r="A140" s="185"/>
      <c r="B140" s="187">
        <v>45992</v>
      </c>
      <c r="C140" s="188">
        <v>145.37164999999999</v>
      </c>
      <c r="D140" s="188">
        <v>132.83702</v>
      </c>
      <c r="E140" s="188">
        <v>130.70555999999999</v>
      </c>
      <c r="F140" s="188">
        <v>121.95662</v>
      </c>
      <c r="G140" s="188">
        <v>138.28496999999999</v>
      </c>
      <c r="H140" s="188">
        <v>182.14345</v>
      </c>
      <c r="I140" s="188">
        <v>131.25946999999999</v>
      </c>
      <c r="J140" s="188">
        <v>117.61574</v>
      </c>
      <c r="K140" s="188">
        <v>113.59092</v>
      </c>
      <c r="L140" s="188">
        <v>125.88562</v>
      </c>
      <c r="M140" s="188">
        <v>117.14129</v>
      </c>
      <c r="N140" s="189">
        <v>125.45028000000001</v>
      </c>
      <c r="O140" s="194"/>
      <c r="P140" s="159"/>
      <c r="Q140" s="190"/>
    </row>
    <row r="141" spans="1:17" x14ac:dyDescent="0.3">
      <c r="B141" s="195" t="s">
        <v>294</v>
      </c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232"/>
      <c r="P141" s="197"/>
    </row>
    <row r="142" spans="1:17" x14ac:dyDescent="0.3"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9"/>
    </row>
    <row r="143" spans="1:17" x14ac:dyDescent="0.3"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</row>
    <row r="144" spans="1:17" x14ac:dyDescent="0.3"/>
  </sheetData>
  <sheetProtection algorithmName="SHA-512" hashValue="4gv/wRLmkbtscyCoi+j/1AxXMi7YvVMQxHyd51qVrvOfAe5T+XtvCPKFA5kCUg0avQcUiyUGPRpS4RMZ1qeAhQ==" saltValue="bPeCXSAf835ibYWgxoJcDA==" spinCount="100000" sheet="1" objects="1" scenarios="1"/>
  <mergeCells count="1">
    <mergeCell ref="B1:B4"/>
  </mergeCells>
  <hyperlinks>
    <hyperlink ref="O4" location="Contenido!A1" tooltip="Regresar a contenido" display="Regresar" xr:uid="{D8B42209-60B8-490A-82DD-68EA69CFBC79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Contenido</vt:lpstr>
      <vt:lpstr>Cargos Transmisión Renovables</vt:lpstr>
      <vt:lpstr>Insumos (I) </vt:lpstr>
      <vt:lpstr>Insumos (P) </vt:lpstr>
      <vt:lpstr>Insumos (SC) </vt:lpstr>
      <vt:lpstr>Insumos (CFAC)</vt:lpstr>
      <vt:lpstr>Actualización cargos</vt:lpstr>
      <vt:lpstr>Factor de Ajuste</vt:lpstr>
      <vt:lpstr>INPP base jul 2019</vt:lpstr>
      <vt:lpstr>Delta</vt:lpstr>
      <vt:lpstr>Contenido!Área_de_impresión</vt:lpstr>
      <vt:lpstr>'Insumos (CFAC)'!Área_de_impresión</vt:lpstr>
      <vt:lpstr>'Insumos (P) '!Área_de_impresión</vt:lpstr>
      <vt:lpstr>'Insumos (SC)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Lilian Rodas Zambrano</cp:lastModifiedBy>
  <cp:lastPrinted>2020-03-03T01:54:06Z</cp:lastPrinted>
  <dcterms:created xsi:type="dcterms:W3CDTF">2019-05-09T16:07:21Z</dcterms:created>
  <dcterms:modified xsi:type="dcterms:W3CDTF">2026-01-21T20:01:54Z</dcterms:modified>
</cp:coreProperties>
</file>